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95" tabRatio="899" activeTab="2"/>
  </bookViews>
  <sheets>
    <sheet name="Anleitung" sheetId="1" r:id="rId1"/>
    <sheet name="Übersicht" sheetId="2" r:id="rId2"/>
    <sheet name="Teams" sheetId="3" r:id="rId3"/>
    <sheet name="U8 Wertung" sheetId="4" r:id="rId4"/>
    <sheet name="U10 Wertung" sheetId="5" r:id="rId5"/>
    <sheet name="U8 2" sheetId="6" r:id="rId6"/>
    <sheet name="U8 3" sheetId="7" r:id="rId7"/>
    <sheet name="U8 4" sheetId="8" r:id="rId8"/>
    <sheet name="U10 1" sheetId="9" r:id="rId9"/>
    <sheet name="U10 2" sheetId="10" r:id="rId10"/>
    <sheet name="1" sheetId="11" r:id="rId11"/>
    <sheet name="U10 4" sheetId="12" r:id="rId12"/>
    <sheet name="U10 6" sheetId="13" r:id="rId13"/>
    <sheet name="U10 7" sheetId="14" r:id="rId14"/>
    <sheet name="U10 9" sheetId="15" r:id="rId15"/>
    <sheet name="U U8 1" sheetId="16" r:id="rId16"/>
    <sheet name="U U8 2" sheetId="17" r:id="rId17"/>
    <sheet name="U U8 3" sheetId="18" r:id="rId18"/>
    <sheet name="U U8 4" sheetId="19" r:id="rId19"/>
    <sheet name="U U8 5" sheetId="20" r:id="rId20"/>
    <sheet name="U U8 6" sheetId="21" r:id="rId21"/>
    <sheet name="U U10 1" sheetId="22" r:id="rId22"/>
    <sheet name="U U10 2" sheetId="23" r:id="rId23"/>
    <sheet name="U U10 3" sheetId="24" r:id="rId24"/>
    <sheet name="U U10 4" sheetId="25" r:id="rId25"/>
    <sheet name="U U10 5" sheetId="26" r:id="rId26"/>
    <sheet name="U U10 6" sheetId="27" r:id="rId27"/>
    <sheet name="U U10 7" sheetId="28" r:id="rId28"/>
    <sheet name="U U10 8" sheetId="29" r:id="rId29"/>
    <sheet name="U U10 9" sheetId="30" r:id="rId30"/>
    <sheet name="U U10 10" sheetId="31" r:id="rId31"/>
    <sheet name="U U10 11" sheetId="32" r:id="rId32"/>
    <sheet name="U U10 12" sheetId="33" r:id="rId33"/>
  </sheets>
  <definedNames>
    <definedName name="_xlnm.Print_Area" localSheetId="10">'1'!$A$1:$J$35</definedName>
    <definedName name="_xlnm.Print_Area" localSheetId="8">'U10 1'!$A$1:$J$35</definedName>
    <definedName name="_xlnm.Print_Area" localSheetId="9">'U10 2'!$A$1:$J$31</definedName>
    <definedName name="_xlnm.Print_Area" localSheetId="11">'U10 4'!$A$1:$J$32</definedName>
    <definedName name="_xlnm.Print_Area" localSheetId="12">'U10 6'!$A$1:$J$31</definedName>
    <definedName name="_xlnm.Print_Area" localSheetId="13">'U10 7'!$A$1:$J$35</definedName>
    <definedName name="_xlnm.Print_Area" localSheetId="14">'U10 9'!$A$1:$J$34</definedName>
    <definedName name="_xlnm.Print_Area" localSheetId="5">'U8 2'!$A$1:$J$31</definedName>
    <definedName name="_xlnm.Print_Area" localSheetId="6">'U8 3'!$A$1:$J$31</definedName>
    <definedName name="_xlnm.Print_Area" localSheetId="7">'U8 4'!$A$1:$J$31</definedName>
  </definedNames>
  <calcPr fullCalcOnLoad="1"/>
</workbook>
</file>

<file path=xl/sharedStrings.xml><?xml version="1.0" encoding="utf-8"?>
<sst xmlns="http://schemas.openxmlformats.org/spreadsheetml/2006/main" count="770" uniqueCount="516">
  <si>
    <t>U8 Team 1</t>
  </si>
  <si>
    <t>U8 Team 2</t>
  </si>
  <si>
    <t>U8 Team 3</t>
  </si>
  <si>
    <t>U8 Team 4</t>
  </si>
  <si>
    <t>U8 Team 5</t>
  </si>
  <si>
    <t>U8 Team 6</t>
  </si>
  <si>
    <t>U8 Team 7</t>
  </si>
  <si>
    <t>U8 Team 8</t>
  </si>
  <si>
    <t>U8 Team 9</t>
  </si>
  <si>
    <t>U8 Team 10</t>
  </si>
  <si>
    <t>U8 NN 5.1</t>
  </si>
  <si>
    <t>U8 NN 6.1</t>
  </si>
  <si>
    <t>U8 NN 7.1</t>
  </si>
  <si>
    <t>U8 NN 8.1</t>
  </si>
  <si>
    <t>U8 NN 9.1</t>
  </si>
  <si>
    <t>U8 NN 10.1</t>
  </si>
  <si>
    <t>U8 NN 5.2</t>
  </si>
  <si>
    <t>U8 NN 6.2</t>
  </si>
  <si>
    <t>U8 NN 7.2</t>
  </si>
  <si>
    <t>U8 NN 8.2</t>
  </si>
  <si>
    <t>U8 NN 9.2</t>
  </si>
  <si>
    <t>U8 NN 10.2</t>
  </si>
  <si>
    <t>U8 NN 5.3</t>
  </si>
  <si>
    <t>U8 NN 6.3</t>
  </si>
  <si>
    <t>U8 NN 7.3</t>
  </si>
  <si>
    <t>U8 NN 8.3</t>
  </si>
  <si>
    <t>U8 NN 9.3</t>
  </si>
  <si>
    <t>U8 NN 10.3</t>
  </si>
  <si>
    <t>U8 NN 5.4</t>
  </si>
  <si>
    <t>U8 NN 6.4</t>
  </si>
  <si>
    <t>U8 NN 7.4</t>
  </si>
  <si>
    <t>U8 NN 8.4</t>
  </si>
  <si>
    <t>U8 NN 9.4</t>
  </si>
  <si>
    <t>U8 NN 10.4</t>
  </si>
  <si>
    <t>U8 NN 5.5</t>
  </si>
  <si>
    <t>U8 NN 6.5</t>
  </si>
  <si>
    <t>U8 NN 7.5</t>
  </si>
  <si>
    <t>U8 NN 8.5</t>
  </si>
  <si>
    <t>U8 NN 9.5</t>
  </si>
  <si>
    <t>U8 NN 10.5</t>
  </si>
  <si>
    <t>U8 NN 5.6</t>
  </si>
  <si>
    <t>U8 NN 6.6</t>
  </si>
  <si>
    <t>U8 NN 7.6</t>
  </si>
  <si>
    <t>U8 NN 8.6</t>
  </si>
  <si>
    <t>U8 NN 9.6</t>
  </si>
  <si>
    <t>U8 NN 10.6</t>
  </si>
  <si>
    <t>U8 NN 5.7</t>
  </si>
  <si>
    <t>U8 NN 6.7</t>
  </si>
  <si>
    <t>U8 NN 7.7</t>
  </si>
  <si>
    <t>U8 NN 8.7</t>
  </si>
  <si>
    <t>U8 NN 9.7</t>
  </si>
  <si>
    <t>U8 NN 10.7</t>
  </si>
  <si>
    <t>U8 NN 5.8</t>
  </si>
  <si>
    <t>U8 NN 6.8</t>
  </si>
  <si>
    <t>U8 NN 7.8</t>
  </si>
  <si>
    <t>U8 NN 8.8</t>
  </si>
  <si>
    <t>U8 NN 9.8</t>
  </si>
  <si>
    <t>U8 NN 10.8</t>
  </si>
  <si>
    <t>U8 NN 5.9</t>
  </si>
  <si>
    <t>U8 NN 6.9</t>
  </si>
  <si>
    <t>U8 NN 7.9</t>
  </si>
  <si>
    <t>U8 NN 8.9</t>
  </si>
  <si>
    <t>U8 NN 9.9</t>
  </si>
  <si>
    <t>U8 NN 10.9</t>
  </si>
  <si>
    <t>U8 NN 5.10</t>
  </si>
  <si>
    <t>U8 NN 6.10</t>
  </si>
  <si>
    <t>U8 NN 7.10</t>
  </si>
  <si>
    <t>U8 NN 8.10</t>
  </si>
  <si>
    <t>U8 NN 9.10</t>
  </si>
  <si>
    <t>U8 NN 10.10</t>
  </si>
  <si>
    <t>U8 NN 5.11</t>
  </si>
  <si>
    <t>U8 NN 6.11</t>
  </si>
  <si>
    <t>U8 NN 7.11</t>
  </si>
  <si>
    <t>U8 NN 8.11</t>
  </si>
  <si>
    <t>U8 NN 9.11</t>
  </si>
  <si>
    <t>U8 NN 10.11</t>
  </si>
  <si>
    <t>U10 Team 1</t>
  </si>
  <si>
    <t>U10 Team 2</t>
  </si>
  <si>
    <t>U10 Team 3</t>
  </si>
  <si>
    <t>U10 Team 4</t>
  </si>
  <si>
    <t>U10 Team 5</t>
  </si>
  <si>
    <t>U10 Team 6</t>
  </si>
  <si>
    <t>U10 Team 7</t>
  </si>
  <si>
    <t>U10 Team 8</t>
  </si>
  <si>
    <t>U10 Team 9</t>
  </si>
  <si>
    <t>U10 Team 10</t>
  </si>
  <si>
    <t>U10 NN 10.8</t>
  </si>
  <si>
    <t>U10 NN 4.9</t>
  </si>
  <si>
    <t>U10 NN 10.9</t>
  </si>
  <si>
    <t>U10 NN 4.10</t>
  </si>
  <si>
    <t>U10 NN 10.10</t>
  </si>
  <si>
    <t>U10 NN 4.11</t>
  </si>
  <si>
    <t>U10 NN 6.11</t>
  </si>
  <si>
    <t>U10 NN 10.11</t>
  </si>
  <si>
    <t>Punkte</t>
  </si>
  <si>
    <t>Wertung</t>
  </si>
  <si>
    <t>Hochweitsprung</t>
  </si>
  <si>
    <t>Pendelstaffel</t>
  </si>
  <si>
    <t>Wurf</t>
  </si>
  <si>
    <t>1. Wurf</t>
  </si>
  <si>
    <t>2. Wurf</t>
  </si>
  <si>
    <t>3. Wurf</t>
  </si>
  <si>
    <t>4. Wurf</t>
  </si>
  <si>
    <t>Punkte = Summe der 3 besten Versuche 
(Schlechtester Versuch wird gestrichen)</t>
  </si>
  <si>
    <t>Gesamt</t>
  </si>
  <si>
    <t>Tandem Team Biathlon</t>
  </si>
  <si>
    <t>Zeit</t>
  </si>
  <si>
    <t xml:space="preserve">Tandem-Team-Biathlon </t>
  </si>
  <si>
    <t>Hindernis-Sprint-Pendelstaffel</t>
  </si>
  <si>
    <t>U8 Team 11</t>
  </si>
  <si>
    <t>U8 Team 12</t>
  </si>
  <si>
    <t>U8 NN 11.1</t>
  </si>
  <si>
    <t>U8 NN 11.2</t>
  </si>
  <si>
    <t>U8 NN 11.3</t>
  </si>
  <si>
    <t>U8 NN 11.4</t>
  </si>
  <si>
    <t>U8 NN 11.5</t>
  </si>
  <si>
    <t>U8 NN 11.6</t>
  </si>
  <si>
    <t>U8 NN 11.7</t>
  </si>
  <si>
    <t>U8 NN 11.8</t>
  </si>
  <si>
    <t>U8 NN 11.9</t>
  </si>
  <si>
    <t>U8 NN 11.10</t>
  </si>
  <si>
    <t>U8 NN 11.11</t>
  </si>
  <si>
    <t>U8 NN 12.1</t>
  </si>
  <si>
    <t>U8 NN 12.2</t>
  </si>
  <si>
    <t>U8 NN 12.3</t>
  </si>
  <si>
    <t>U8 NN 12.4</t>
  </si>
  <si>
    <t>U8 NN 12.5</t>
  </si>
  <si>
    <t>U8 NN 12.6</t>
  </si>
  <si>
    <t>U8 NN 12.7</t>
  </si>
  <si>
    <t>U8 NN 12.8</t>
  </si>
  <si>
    <t>U8 NN 12.9</t>
  </si>
  <si>
    <t>U8 NN 12.10</t>
  </si>
  <si>
    <t>U8 NN 12.11</t>
  </si>
  <si>
    <t>U10 Team 11</t>
  </si>
  <si>
    <t>U10 Team 12</t>
  </si>
  <si>
    <t>U10 NN 12.4</t>
  </si>
  <si>
    <t>U10 NN 12.5</t>
  </si>
  <si>
    <t>U10 NN 12.6</t>
  </si>
  <si>
    <t>U10 NN 12.7</t>
  </si>
  <si>
    <t>U10 NN 12.8</t>
  </si>
  <si>
    <t>U10 NN 12.9</t>
  </si>
  <si>
    <t>U10 NN 12.10</t>
  </si>
  <si>
    <t>U10 NN 12.11</t>
  </si>
  <si>
    <t>U10 NN 11.11</t>
  </si>
  <si>
    <t>. Platz</t>
  </si>
  <si>
    <t xml:space="preserve">  Punkte</t>
  </si>
  <si>
    <t>Jeweils 1 Versuch pro Höhe, Punkte = Anzahl übersprungener Höhen
(1 bei Erfolg,  X bei Fehlversuch)</t>
  </si>
  <si>
    <t>U10 Team 13</t>
  </si>
  <si>
    <t>U10 NN 13.1</t>
  </si>
  <si>
    <t>U10 NN 13.2</t>
  </si>
  <si>
    <t>U10 NN 13.3</t>
  </si>
  <si>
    <t>U10 NN 13.4</t>
  </si>
  <si>
    <t>U10 NN 13.5</t>
  </si>
  <si>
    <t>U10 NN 13.6</t>
  </si>
  <si>
    <t>U10 NN 13.7</t>
  </si>
  <si>
    <t>U10 NN 13.8</t>
  </si>
  <si>
    <t>U10 NN 13.9</t>
  </si>
  <si>
    <t>U10 NN 13.10</t>
  </si>
  <si>
    <t>U10 NN 13.11</t>
  </si>
  <si>
    <t>U10 Team 14</t>
  </si>
  <si>
    <t>U10 NN 14.1</t>
  </si>
  <si>
    <t>U10 NN 14.2</t>
  </si>
  <si>
    <t>U10 NN 14.3</t>
  </si>
  <si>
    <t>U10 NN 14.4</t>
  </si>
  <si>
    <t>U10 NN 14.5</t>
  </si>
  <si>
    <t>U10 NN 14.6</t>
  </si>
  <si>
    <t>U10 NN 14.7</t>
  </si>
  <si>
    <t>U10 NN 14.8</t>
  </si>
  <si>
    <t>U10 NN 14.9</t>
  </si>
  <si>
    <t>U10 NN 14.10</t>
  </si>
  <si>
    <t>U10 NN 14.11</t>
  </si>
  <si>
    <t>U10 Team 15</t>
  </si>
  <si>
    <t>U10 NN 15.1</t>
  </si>
  <si>
    <t>U10 NN 15.2</t>
  </si>
  <si>
    <t>U10 NN 15.3</t>
  </si>
  <si>
    <t>U10 NN 15.4</t>
  </si>
  <si>
    <t>U10 NN 15.5</t>
  </si>
  <si>
    <t>U10 NN 15.6</t>
  </si>
  <si>
    <t>U10 NN 15.7</t>
  </si>
  <si>
    <t>U10 NN 15.8</t>
  </si>
  <si>
    <t>U10 NN 15.9</t>
  </si>
  <si>
    <t>U10 NN 15.10</t>
  </si>
  <si>
    <t>U10 NN 15.11</t>
  </si>
  <si>
    <t>Anzahl</t>
  </si>
  <si>
    <t>Anzahl Teilnehmer</t>
  </si>
  <si>
    <t>U8</t>
  </si>
  <si>
    <t>U10</t>
  </si>
  <si>
    <t>U8 Teams</t>
  </si>
  <si>
    <t>U10 Teams</t>
  </si>
  <si>
    <t>Allgemeines:</t>
  </si>
  <si>
    <t>Eingabefelder haben gelben Hintergrund</t>
  </si>
  <si>
    <t>Keine anderen Inhalte überschreiben</t>
  </si>
  <si>
    <t>Register "Übersicht"</t>
  </si>
  <si>
    <t>Register "Teams"</t>
  </si>
  <si>
    <t xml:space="preserve">Müssen Teilnehmer gelöscht werden, muss erst der Name aus der Zelle gelöscht werden und anschließend die anderen Teilnehmer des Teams durch Kopieren und Einfügen eine Zelle nach oben verschoben werden. </t>
  </si>
  <si>
    <t>Achtung: Auch keine Fall Ausschneiden, da sonst Bezüge verloren gehen.</t>
  </si>
  <si>
    <t>Nachträglich Teilnehmer werden bei der ersten NN-Position des Teams eingefügt</t>
  </si>
  <si>
    <t>Die Zeilen 13 und 33 dienen zur Wiederfindung der Teams in den Wettkampflisten und den Urkundenblättern.</t>
  </si>
  <si>
    <t xml:space="preserve">Dient als Eingabeblatt für Teams und Teilnehmer (gelbe Felder). Zu Beginn steht ..NN.. Als Platzhalter für die Namen. </t>
  </si>
  <si>
    <t>Hoch-Weitsprung</t>
  </si>
  <si>
    <t>Register "U8 Wertung" und "U10 Wertung"</t>
  </si>
  <si>
    <t>Daten werden alle durch Bezüge aus den Wettkampflisten übernommen und die Wertung berechnet.</t>
  </si>
  <si>
    <t>Register "U8 1" bis "U8 x" und "U10 1" bis "U10 X"</t>
  </si>
  <si>
    <t>Werden Teams nicht benötigt, so muss die gesamte Zeile entfernt werden. Außerdem können dann die entsprechenden Register der Wettkampfliste und der Urkunde gelöscht werden</t>
  </si>
  <si>
    <t>Dienen als Übersicht über die erzielten Ergebnisse.</t>
  </si>
  <si>
    <t>Pendelstaffel: Erzielte Punkte eingeben.</t>
  </si>
  <si>
    <t>Hoch-Weitsprung: Übersprungen = 1, nicht übersprungen = Feld leer</t>
  </si>
  <si>
    <t>Tandem-Biathlon: Eingabe der erzielten Zeit im Format mm:ss,x</t>
  </si>
  <si>
    <t>Register "U U8 1" bis "U U8 x" und "U U10 1" bis "U U10 X"</t>
  </si>
  <si>
    <t>Dienen als Urkundenblätter.</t>
  </si>
  <si>
    <t>Teamname, Name der Teammitglieder, Platzierung und Punkte werden automatisch eingetragen.</t>
  </si>
  <si>
    <t>Positionierung der Daten an Urkundenvorlage anpassen.</t>
  </si>
  <si>
    <t>Platz Pendel-Staffel</t>
  </si>
  <si>
    <t>Platz Hoch-Weit</t>
  </si>
  <si>
    <t>Platz Wurf</t>
  </si>
  <si>
    <t>Platz
gesamt</t>
  </si>
  <si>
    <t>Platz 
Tandem
Biathlon</t>
  </si>
  <si>
    <t>U10 NN 10.1</t>
  </si>
  <si>
    <t>U10 NN 11.1</t>
  </si>
  <si>
    <t>U10 NN 12.1</t>
  </si>
  <si>
    <t>U10 NN 10.2</t>
  </si>
  <si>
    <t>U10 NN 11.2</t>
  </si>
  <si>
    <t>U10 NN 12.2</t>
  </si>
  <si>
    <t>U10 NN 10.3</t>
  </si>
  <si>
    <t>U10 NN 11.3</t>
  </si>
  <si>
    <t>U10 NN 12.3</t>
  </si>
  <si>
    <t>U10 NN 10.4</t>
  </si>
  <si>
    <t>U10 NN 11.4</t>
  </si>
  <si>
    <t>U10 NN 10.5</t>
  </si>
  <si>
    <t>U10 NN 11.5</t>
  </si>
  <si>
    <t>U10 NN 10.6</t>
  </si>
  <si>
    <t>U10 NN 11.6</t>
  </si>
  <si>
    <t>U10 NN 10.7</t>
  </si>
  <si>
    <t>U10 NN 11.7</t>
  </si>
  <si>
    <t>U10 NN 11.8</t>
  </si>
  <si>
    <t>U10 NN 11.9</t>
  </si>
  <si>
    <t>U10 NN 11.10</t>
  </si>
  <si>
    <t>U10 NN 9.11</t>
  </si>
  <si>
    <t>U8 Team 13</t>
  </si>
  <si>
    <t>U8 Team 14</t>
  </si>
  <si>
    <t>U8 Team 15</t>
  </si>
  <si>
    <t>U8 NN 13.1</t>
  </si>
  <si>
    <t>U8 NN 14.1</t>
  </si>
  <si>
    <t>U8 NN 15.1</t>
  </si>
  <si>
    <t>U8 NN 13.2</t>
  </si>
  <si>
    <t>U8 NN 14.2</t>
  </si>
  <si>
    <t>U8 NN 15.2</t>
  </si>
  <si>
    <t>U8 NN 13.3</t>
  </si>
  <si>
    <t>U8 NN 14.3</t>
  </si>
  <si>
    <t>U8 NN 15.3</t>
  </si>
  <si>
    <t>U8 NN 13.4</t>
  </si>
  <si>
    <t>U8 NN 14.4</t>
  </si>
  <si>
    <t>U8 NN 15.4</t>
  </si>
  <si>
    <t>U8 NN 13.5</t>
  </si>
  <si>
    <t>U8 NN 14.5</t>
  </si>
  <si>
    <t>U8 NN 15.5</t>
  </si>
  <si>
    <t>U8 NN 13.6</t>
  </si>
  <si>
    <t>U8 NN 14.6</t>
  </si>
  <si>
    <t>U8 NN 15.6</t>
  </si>
  <si>
    <t>U8 NN 13.7</t>
  </si>
  <si>
    <t>U8 NN 14.7</t>
  </si>
  <si>
    <t>U8 NN 15.7</t>
  </si>
  <si>
    <t>U8 NN 13.8</t>
  </si>
  <si>
    <t>U8 NN 14.8</t>
  </si>
  <si>
    <t>U8 NN 15.8</t>
  </si>
  <si>
    <t>U8 NN 13.9</t>
  </si>
  <si>
    <t>U8 NN 14.9</t>
  </si>
  <si>
    <t>U8 NN 15.9</t>
  </si>
  <si>
    <t>U8 NN 13.10</t>
  </si>
  <si>
    <t>U8 NN 14.10</t>
  </si>
  <si>
    <t>U8 NN 15.10</t>
  </si>
  <si>
    <t>U8 NN 13.11</t>
  </si>
  <si>
    <t>U8 NN 14.11</t>
  </si>
  <si>
    <t>U8 NN 15.11</t>
  </si>
  <si>
    <t>U8 Team 16</t>
  </si>
  <si>
    <t>U8 Team 17</t>
  </si>
  <si>
    <t>U8 Team 18</t>
  </si>
  <si>
    <t>U8 Team 19</t>
  </si>
  <si>
    <t>U8 Team 20</t>
  </si>
  <si>
    <t>U10 Team 16</t>
  </si>
  <si>
    <t>U10 Team 17</t>
  </si>
  <si>
    <t>U10 Team 18</t>
  </si>
  <si>
    <t>U10 Team 19</t>
  </si>
  <si>
    <t>U10 Team 20</t>
  </si>
  <si>
    <t>U8 NN 16.1</t>
  </si>
  <si>
    <t>U8 NN 16.2</t>
  </si>
  <si>
    <t>U8 NN 16.3</t>
  </si>
  <si>
    <t>U8 NN 16.4</t>
  </si>
  <si>
    <t>U8 NN 16.5</t>
  </si>
  <si>
    <t>U8 NN 16.6</t>
  </si>
  <si>
    <t>U8 NN 16.7</t>
  </si>
  <si>
    <t>U8 NN 16.8</t>
  </si>
  <si>
    <t>U8 NN 16.9</t>
  </si>
  <si>
    <t>U8 NN 16.10</t>
  </si>
  <si>
    <t>U8 NN 16.11</t>
  </si>
  <si>
    <t>U10 NN 16.1</t>
  </si>
  <si>
    <t>U10 NN 16.2</t>
  </si>
  <si>
    <t>U10 NN 16.3</t>
  </si>
  <si>
    <t>U10 NN 16.4</t>
  </si>
  <si>
    <t>U10 NN 16.5</t>
  </si>
  <si>
    <t>U10 NN 16.6</t>
  </si>
  <si>
    <t>U10 NN 16.7</t>
  </si>
  <si>
    <t>U10 NN 16.8</t>
  </si>
  <si>
    <t>U10 NN 16.9</t>
  </si>
  <si>
    <t>U10 NN 16.10</t>
  </si>
  <si>
    <t>U10 NN 16.11</t>
  </si>
  <si>
    <t>U8 NN 17.1</t>
  </si>
  <si>
    <t>U8 NN 17.2</t>
  </si>
  <si>
    <t>U8 NN 17.3</t>
  </si>
  <si>
    <t>U8 NN 17.4</t>
  </si>
  <si>
    <t>U8 NN 17.5</t>
  </si>
  <si>
    <t>U8 NN 17.6</t>
  </si>
  <si>
    <t>U8 NN 17.7</t>
  </si>
  <si>
    <t>U8 NN 17.8</t>
  </si>
  <si>
    <t>U8 NN 17.9</t>
  </si>
  <si>
    <t>U8 NN 17.10</t>
  </si>
  <si>
    <t>U8 NN 17.11</t>
  </si>
  <si>
    <t>U10 NN 17.1</t>
  </si>
  <si>
    <t>U10 NN 17.2</t>
  </si>
  <si>
    <t>U10 NN 17.3</t>
  </si>
  <si>
    <t>U10 NN 17.4</t>
  </si>
  <si>
    <t>U10 NN 17.5</t>
  </si>
  <si>
    <t>U10 NN 17.6</t>
  </si>
  <si>
    <t>U10 NN 17.7</t>
  </si>
  <si>
    <t>U10 NN 17.8</t>
  </si>
  <si>
    <t>U10 NN 17.9</t>
  </si>
  <si>
    <t>U10 NN 17.10</t>
  </si>
  <si>
    <t>U10 NN 17.11</t>
  </si>
  <si>
    <t>U8 NN 18.1</t>
  </si>
  <si>
    <t>U8 NN 18.2</t>
  </si>
  <si>
    <t>U8 NN 18.3</t>
  </si>
  <si>
    <t>U8 NN 18.4</t>
  </si>
  <si>
    <t>U8 NN 18.5</t>
  </si>
  <si>
    <t>U8 NN 18.6</t>
  </si>
  <si>
    <t>U8 NN 18.7</t>
  </si>
  <si>
    <t>U8 NN 18.8</t>
  </si>
  <si>
    <t>U8 NN 18.9</t>
  </si>
  <si>
    <t>U8 NN 18.10</t>
  </si>
  <si>
    <t>U8 NN 18.11</t>
  </si>
  <si>
    <t>U10 NN 18.1</t>
  </si>
  <si>
    <t>U10 NN 18.2</t>
  </si>
  <si>
    <t>U10 NN 18.3</t>
  </si>
  <si>
    <t>U10 NN 18.4</t>
  </si>
  <si>
    <t>U10 NN 18.5</t>
  </si>
  <si>
    <t>U10 NN 18.6</t>
  </si>
  <si>
    <t>U10 NN 18.7</t>
  </si>
  <si>
    <t>U10 NN 18.8</t>
  </si>
  <si>
    <t>U10 NN 18.9</t>
  </si>
  <si>
    <t>U10 NN 18.10</t>
  </si>
  <si>
    <t>U10 NN 18.11</t>
  </si>
  <si>
    <t>U8 NN 19.1</t>
  </si>
  <si>
    <t>U8 NN 19.2</t>
  </si>
  <si>
    <t>U8 NN 19.3</t>
  </si>
  <si>
    <t>U8 NN 19.4</t>
  </si>
  <si>
    <t>U8 NN 19.5</t>
  </si>
  <si>
    <t>U8 NN 19.6</t>
  </si>
  <si>
    <t>U8 NN 19.7</t>
  </si>
  <si>
    <t>U8 NN 19.8</t>
  </si>
  <si>
    <t>U8 NN 19.9</t>
  </si>
  <si>
    <t>U8 NN 19.10</t>
  </si>
  <si>
    <t>U8 NN 19.11</t>
  </si>
  <si>
    <t>U10 NN 19.1</t>
  </si>
  <si>
    <t>U10 NN 19.2</t>
  </si>
  <si>
    <t>U10 NN 19.3</t>
  </si>
  <si>
    <t>U10 NN 19.4</t>
  </si>
  <si>
    <t>U10 NN 19.5</t>
  </si>
  <si>
    <t>U10 NN 19.6</t>
  </si>
  <si>
    <t>U10 NN 19.7</t>
  </si>
  <si>
    <t>U10 NN 19.8</t>
  </si>
  <si>
    <t>U10 NN 19.9</t>
  </si>
  <si>
    <t>U10 NN 19.10</t>
  </si>
  <si>
    <t>U10 NN 19.11</t>
  </si>
  <si>
    <t>U8 NN 20.1</t>
  </si>
  <si>
    <t>U8 NN 20.2</t>
  </si>
  <si>
    <t>U8 NN 20.3</t>
  </si>
  <si>
    <t>U8 NN 20.4</t>
  </si>
  <si>
    <t>U8 NN 20.5</t>
  </si>
  <si>
    <t>U8 NN 20.6</t>
  </si>
  <si>
    <t>U8 NN 20.7</t>
  </si>
  <si>
    <t>U8 NN 20.8</t>
  </si>
  <si>
    <t>U8 NN 20.9</t>
  </si>
  <si>
    <t>U8 NN 20.10</t>
  </si>
  <si>
    <t>U8 NN 20.11</t>
  </si>
  <si>
    <t>U10 NN 20.1</t>
  </si>
  <si>
    <t>U10 NN 20.2</t>
  </si>
  <si>
    <t>U10 NN 20.3</t>
  </si>
  <si>
    <t>U10 NN 20.4</t>
  </si>
  <si>
    <t>U10 NN 20.5</t>
  </si>
  <si>
    <t>U10 NN 20.6</t>
  </si>
  <si>
    <t>U10 NN 20.7</t>
  </si>
  <si>
    <t>U10 NN 20.8</t>
  </si>
  <si>
    <t>U10 NN 20.9</t>
  </si>
  <si>
    <t>U10 NN 20.10</t>
  </si>
  <si>
    <t>U10 NN 20.11</t>
  </si>
  <si>
    <t>Erreichte Zeit 
(vor dem Start Teilnehmernamen prüfen, ob alle zum Team gehören)</t>
  </si>
  <si>
    <t>Wurf: Erzielte Punkte bei den Würfen eingeben. Wichtig: Bei Zeilen ohne Teilnehmer in allen Zellen 0 eingeben, wegen Berechung</t>
  </si>
  <si>
    <t>Dient als Übersicht, welche Teams mit welchem Namen und Teilnehmerzahl am gemeldet sind</t>
  </si>
  <si>
    <t>Dabei sind Teams mit &lt;6 Teilnehmer rot unterlegt (wenn möglich korrigieren durch umsetzen aus anderen Teams)</t>
  </si>
  <si>
    <t>Dienen als Wettkampflisten. Nachdem alle Teilnehmeränderungen vor Wettkampfstart eingegeben sind, muss jeweils die Seite 1 des Registers ausgedruckt werden.</t>
  </si>
  <si>
    <t>Es empfiehlt sich, jeweils 2 Ausdruck zu machen, damit alternierend eine Liste bei der Riege und eine Liste zur Eingabe der Ergebnisse im Wettkampfbüro ist.</t>
  </si>
  <si>
    <t>Rheinfelden, 24. Juni 2012</t>
  </si>
  <si>
    <t>Nina Wallner</t>
  </si>
  <si>
    <t>Björn Koch</t>
  </si>
  <si>
    <t>Jannes Koch</t>
  </si>
  <si>
    <t>Jonathan Koch</t>
  </si>
  <si>
    <t>Pauline Kerzendörfer</t>
  </si>
  <si>
    <t>Jerrik Bartram</t>
  </si>
  <si>
    <t>Lotta Hoppe</t>
  </si>
  <si>
    <t>Steven Glatt</t>
  </si>
  <si>
    <t>Maximilian Schlatterer</t>
  </si>
  <si>
    <t>Bastian Gebhardt</t>
  </si>
  <si>
    <t>Anna Gadde</t>
  </si>
  <si>
    <t>Jonas Gran</t>
  </si>
  <si>
    <t>Reto Wernthaler</t>
  </si>
  <si>
    <t>Jona Wind</t>
  </si>
  <si>
    <t>Edith Bek</t>
  </si>
  <si>
    <t>Leon Roth</t>
  </si>
  <si>
    <t>Max Michaelis</t>
  </si>
  <si>
    <t>TUS Lö-StettenSpeedy 1</t>
  </si>
  <si>
    <t>TUS Lö-StettenSpeedy 2</t>
  </si>
  <si>
    <t>Tim Christoph</t>
  </si>
  <si>
    <t>Nicolai Gräz</t>
  </si>
  <si>
    <t>Carl Dischinger</t>
  </si>
  <si>
    <t>Christian Völker</t>
  </si>
  <si>
    <t>Avred Kaske</t>
  </si>
  <si>
    <t>Elena Weiss</t>
  </si>
  <si>
    <t>Felix Gramespacher</t>
  </si>
  <si>
    <t>Rebecca Rau</t>
  </si>
  <si>
    <t>Lilly Huber</t>
  </si>
  <si>
    <t>Hannes Krumm</t>
  </si>
  <si>
    <t>Noah Behringer</t>
  </si>
  <si>
    <t>Julia Wisatzke</t>
  </si>
  <si>
    <t>Alena Brugger</t>
  </si>
  <si>
    <t>Janika Schlageter</t>
  </si>
  <si>
    <t>TV Schwörstadt Schneller Blitz</t>
  </si>
  <si>
    <t>Marlene Wisatzke</t>
  </si>
  <si>
    <t>Julian Brugger</t>
  </si>
  <si>
    <t>Ronja Ernst</t>
  </si>
  <si>
    <t>Nico Ferraro</t>
  </si>
  <si>
    <t>Simon Klein</t>
  </si>
  <si>
    <t>Julian Held</t>
  </si>
  <si>
    <t>Leon Gieringer</t>
  </si>
  <si>
    <t>Ronja Bühler</t>
  </si>
  <si>
    <t>Alina Hartmann</t>
  </si>
  <si>
    <t xml:space="preserve">Luana Heerdegen </t>
  </si>
  <si>
    <t xml:space="preserve">Hannah Kuhn </t>
  </si>
  <si>
    <t>Luan Kummle</t>
  </si>
  <si>
    <t>Natalie Beutenmüller</t>
  </si>
  <si>
    <t xml:space="preserve">Lena Jehle </t>
  </si>
  <si>
    <t>Jonas Abberger</t>
  </si>
  <si>
    <t>Sina Siragusa</t>
  </si>
  <si>
    <t>Steve van Ryn</t>
  </si>
  <si>
    <t>Alisa Rettig</t>
  </si>
  <si>
    <t>Laura Siragusa</t>
  </si>
  <si>
    <t>Denise Hartmann</t>
  </si>
  <si>
    <t>Franziska Brasch</t>
  </si>
  <si>
    <t>Devin Thomas</t>
  </si>
  <si>
    <t>Yannik Müller</t>
  </si>
  <si>
    <t xml:space="preserve">Leonie Hahn </t>
  </si>
  <si>
    <t>Shania Klotter</t>
  </si>
  <si>
    <t xml:space="preserve">Luis Klang </t>
  </si>
  <si>
    <t>Sabrina Völkle</t>
  </si>
  <si>
    <t>Maximilian Geis</t>
  </si>
  <si>
    <t>Dana Wirrer</t>
  </si>
  <si>
    <t>Marvin Abberger</t>
  </si>
  <si>
    <t>TV Wehr U8</t>
  </si>
  <si>
    <t>TV Rheinfelden U10</t>
  </si>
  <si>
    <t>Heidrun Steigwald</t>
  </si>
  <si>
    <t>Punkte = Anzahl überquerter und passierter Hindernisse in 3 Minuten Laufzeit abzüglich der Fehler</t>
  </si>
  <si>
    <t>Noah Fimpel</t>
  </si>
  <si>
    <t>Nele Schmidt</t>
  </si>
  <si>
    <t>Tatjana Beutenmüller</t>
  </si>
  <si>
    <t>Tim Huber</t>
  </si>
  <si>
    <t>TV Rheinfelden/Schwörstadt U8</t>
  </si>
  <si>
    <t>TUS Höllstein/TV Wehr U10</t>
  </si>
  <si>
    <t>Deborah Bajramani</t>
  </si>
  <si>
    <t>Manja Lämmlin</t>
  </si>
  <si>
    <t>Aaron Ley</t>
  </si>
  <si>
    <t>Paula Lanske</t>
  </si>
  <si>
    <t>Aileen Kircher</t>
  </si>
  <si>
    <t>Selina Ahlfänger</t>
  </si>
  <si>
    <t>Felix Winter</t>
  </si>
  <si>
    <t>Tiziano Solito</t>
  </si>
  <si>
    <t>Daniel Schönemann</t>
  </si>
  <si>
    <t>TV Rheinfelden U8</t>
  </si>
  <si>
    <t>TUS-Maulburg "Bambini" U10</t>
  </si>
  <si>
    <t>TV Wehr U10</t>
  </si>
  <si>
    <t>Eva Ovsyanko</t>
  </si>
  <si>
    <t>Amadeo Pignone</t>
  </si>
  <si>
    <t>Elisabeth Roche</t>
  </si>
  <si>
    <t>Anna Roche</t>
  </si>
  <si>
    <t>Lea Steinegger</t>
  </si>
  <si>
    <t>Philipp Baumann-Steinke</t>
  </si>
  <si>
    <t>Joshua Stammherr</t>
  </si>
  <si>
    <t>Chiara Braconi</t>
  </si>
  <si>
    <t>Laura Braconi</t>
  </si>
  <si>
    <t>Leonie Steppat</t>
  </si>
  <si>
    <t>Tamara Linder</t>
  </si>
  <si>
    <t xml:space="preserve">Nikita Romain </t>
  </si>
  <si>
    <t>Max Kähny</t>
  </si>
  <si>
    <t>Gina Romain</t>
  </si>
  <si>
    <t xml:space="preserve">Philip Friesen </t>
  </si>
  <si>
    <t>Julia Steinegger</t>
  </si>
  <si>
    <t>Maximilian Winter</t>
  </si>
  <si>
    <t xml:space="preserve">Lynn Zeender </t>
  </si>
  <si>
    <t>Michele Müller</t>
  </si>
  <si>
    <t>Amy Ley</t>
  </si>
  <si>
    <t>Maximilian Eigner</t>
  </si>
  <si>
    <t>Luk Meyer</t>
  </si>
  <si>
    <t>Simon Gwangwaa</t>
  </si>
  <si>
    <t>Christian Bittermann</t>
  </si>
  <si>
    <t>Luisa Suckat</t>
  </si>
  <si>
    <t xml:space="preserve"> </t>
  </si>
  <si>
    <t>x</t>
  </si>
  <si>
    <t xml:space="preserve">Paula Forstmann </t>
  </si>
  <si>
    <t>Eduard Vasilev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</si>
</sst>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cm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Candles"/>
      <family val="0"/>
    </font>
    <font>
      <b/>
      <sz val="12"/>
      <name val="Arial Rounded MT Bold"/>
      <family val="2"/>
    </font>
    <font>
      <sz val="10"/>
      <name val="Century Schoolbook"/>
      <family val="1"/>
    </font>
    <font>
      <b/>
      <sz val="11"/>
      <name val="Arial"/>
      <family val="2"/>
    </font>
    <font>
      <b/>
      <sz val="2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36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22"/>
      <name val="Arial"/>
      <family val="2"/>
    </font>
    <font>
      <sz val="2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35" borderId="10" xfId="0" applyFont="1" applyFill="1" applyBorder="1" applyAlignment="1">
      <alignment vertical="center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3" fillId="38" borderId="10" xfId="0" applyFont="1" applyFill="1" applyBorder="1" applyAlignment="1">
      <alignment/>
    </xf>
    <xf numFmtId="0" fontId="7" fillId="39" borderId="0" xfId="0" applyFont="1" applyFill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7" fontId="0" fillId="38" borderId="10" xfId="0" applyNumberFormat="1" applyFill="1" applyBorder="1" applyAlignment="1">
      <alignment horizontal="center" vertical="center"/>
    </xf>
    <xf numFmtId="1" fontId="0" fillId="40" borderId="10" xfId="0" applyNumberFormat="1" applyFill="1" applyBorder="1" applyAlignment="1">
      <alignment horizontal="center" vertical="center"/>
    </xf>
    <xf numFmtId="1" fontId="0" fillId="41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8" borderId="11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47" fontId="0" fillId="33" borderId="11" xfId="0" applyNumberFormat="1" applyFill="1" applyBorder="1" applyAlignment="1">
      <alignment horizontal="center" vertical="center"/>
    </xf>
    <xf numFmtId="47" fontId="0" fillId="33" borderId="13" xfId="0" applyNumberForma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11</xdr:col>
      <xdr:colOff>9525</xdr:colOff>
      <xdr:row>0</xdr:row>
      <xdr:rowOff>5172075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876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3390900</xdr:rowOff>
    </xdr:from>
    <xdr:to>
      <xdr:col>10</xdr:col>
      <xdr:colOff>390525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90900"/>
          <a:ext cx="570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A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8515625" style="0" customWidth="1"/>
  </cols>
  <sheetData>
    <row r="1" ht="12.75">
      <c r="A1" s="1" t="s">
        <v>189</v>
      </c>
    </row>
    <row r="3" s="1" customFormat="1" ht="12.75">
      <c r="A3" s="24" t="s">
        <v>190</v>
      </c>
    </row>
    <row r="4" ht="12.75">
      <c r="A4" s="27" t="s">
        <v>191</v>
      </c>
    </row>
    <row r="6" ht="12.75">
      <c r="A6" s="1" t="s">
        <v>192</v>
      </c>
    </row>
    <row r="7" ht="12.75">
      <c r="A7" s="27" t="s">
        <v>396</v>
      </c>
    </row>
    <row r="8" ht="12.75">
      <c r="A8" s="27" t="s">
        <v>397</v>
      </c>
    </row>
    <row r="10" ht="12.75">
      <c r="A10" s="1" t="s">
        <v>193</v>
      </c>
    </row>
    <row r="11" ht="12.75">
      <c r="A11" s="27" t="s">
        <v>198</v>
      </c>
    </row>
    <row r="12" ht="12.75">
      <c r="A12" s="27" t="s">
        <v>194</v>
      </c>
    </row>
    <row r="13" ht="12.75">
      <c r="A13" s="27" t="s">
        <v>195</v>
      </c>
    </row>
    <row r="14" ht="12.75">
      <c r="A14" s="27" t="s">
        <v>196</v>
      </c>
    </row>
    <row r="15" ht="12.75">
      <c r="A15" s="27" t="s">
        <v>197</v>
      </c>
    </row>
    <row r="17" ht="12.75">
      <c r="A17" s="1" t="s">
        <v>200</v>
      </c>
    </row>
    <row r="18" ht="12.75">
      <c r="A18" s="27" t="s">
        <v>204</v>
      </c>
    </row>
    <row r="19" ht="12.75">
      <c r="A19" s="27" t="s">
        <v>201</v>
      </c>
    </row>
    <row r="20" ht="12.75">
      <c r="A20" s="27" t="s">
        <v>203</v>
      </c>
    </row>
    <row r="22" ht="12.75">
      <c r="A22" s="1" t="s">
        <v>202</v>
      </c>
    </row>
    <row r="23" ht="12.75">
      <c r="A23" s="27" t="s">
        <v>398</v>
      </c>
    </row>
    <row r="24" ht="12.75">
      <c r="A24" s="27" t="s">
        <v>399</v>
      </c>
    </row>
    <row r="25" ht="12.75">
      <c r="A25" s="27" t="s">
        <v>205</v>
      </c>
    </row>
    <row r="26" ht="12.75">
      <c r="A26" s="27" t="s">
        <v>206</v>
      </c>
    </row>
    <row r="27" ht="12.75">
      <c r="A27" s="27" t="s">
        <v>395</v>
      </c>
    </row>
    <row r="28" ht="12.75">
      <c r="A28" s="27" t="s">
        <v>207</v>
      </c>
    </row>
    <row r="30" ht="12.75">
      <c r="A30" s="1" t="s">
        <v>208</v>
      </c>
    </row>
    <row r="31" ht="12.75">
      <c r="A31" s="27" t="s">
        <v>209</v>
      </c>
    </row>
    <row r="32" ht="12.75">
      <c r="A32" s="27" t="s">
        <v>210</v>
      </c>
    </row>
    <row r="33" ht="12.75">
      <c r="A33" s="27" t="s">
        <v>211</v>
      </c>
    </row>
  </sheetData>
  <sheetProtection/>
  <conditionalFormatting sqref="A3">
    <cfRule type="containsText" priority="1" dxfId="38" operator="containsText" stopIfTrue="1" text=" NN ">
      <formula>NOT(ISERROR(SEARCH(" NN ",A3)))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Layout" workbookViewId="0" topLeftCell="A13">
      <selection activeCell="E24" sqref="E24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Teams!$B21</f>
        <v>TUS Lö-StettenSpeedy 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126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Teams!$B$21</f>
        <v>TUS Lö-StettenSpeedy 1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Teams!$B$22</f>
        <v>Maximilian Schlatterer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/>
      <c r="H7" s="4"/>
      <c r="I7" s="4"/>
      <c r="J7" s="21">
        <f>SUM(B7:I7)</f>
        <v>5</v>
      </c>
      <c r="K7" s="3">
        <f>IF(ISERROR(LARGE(J$7:J$15,1)),0,(LARGE(J$7:J$15,1)))</f>
        <v>6</v>
      </c>
    </row>
    <row r="8" spans="1:11" ht="22.5" customHeight="1">
      <c r="A8" s="32" t="str">
        <f>Teams!$B$23</f>
        <v>Bastian Gebhardt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/>
      <c r="H8" s="4"/>
      <c r="I8" s="4"/>
      <c r="J8" s="21">
        <f aca="true" t="shared" si="1" ref="J8:J15">SUM(B8:I8)</f>
        <v>5</v>
      </c>
      <c r="K8" s="3">
        <f>IF(ISERROR(LARGE(J$7:J$15,2)),0,(LARGE(J$7:J$15,2)))</f>
        <v>6</v>
      </c>
    </row>
    <row r="9" spans="1:11" ht="22.5" customHeight="1">
      <c r="A9" s="32" t="str">
        <f>Teams!$B$24</f>
        <v>Anna Gadde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/>
      <c r="H9" s="4"/>
      <c r="I9" s="4"/>
      <c r="J9" s="21">
        <f t="shared" si="1"/>
        <v>5</v>
      </c>
      <c r="K9" s="3">
        <f>IF(ISERROR(LARGE(J$7:J$15,3)),0,(LARGE(J$7:J$15,3)))</f>
        <v>5</v>
      </c>
    </row>
    <row r="10" spans="1:11" ht="22.5" customHeight="1">
      <c r="A10" s="32" t="str">
        <f>Teams!$B$25</f>
        <v>Jonas Gran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/>
      <c r="I10" s="4"/>
      <c r="J10" s="21">
        <f t="shared" si="1"/>
        <v>6</v>
      </c>
      <c r="K10" s="3">
        <f>IF(ISERROR(LARGE(J$7:J$15,4)),0,(LARGE(J$7:J$15,4)))</f>
        <v>5</v>
      </c>
    </row>
    <row r="11" spans="1:11" ht="22.5" customHeight="1">
      <c r="A11" s="32" t="str">
        <f>Teams!$B$26</f>
        <v>Reto Wernthaler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/>
      <c r="H11" s="4"/>
      <c r="I11" s="4"/>
      <c r="J11" s="21">
        <f t="shared" si="1"/>
        <v>5</v>
      </c>
      <c r="K11" s="3">
        <f>IF(ISERROR(LARGE(J$7:J$15,5)),0,(LARGE(J$7:J$15,5)))</f>
        <v>5</v>
      </c>
    </row>
    <row r="12" spans="1:11" ht="22.5" customHeight="1">
      <c r="A12" s="32" t="str">
        <f>Teams!$B$27</f>
        <v>Jona Wind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/>
      <c r="I12" s="4"/>
      <c r="J12" s="21">
        <f t="shared" si="1"/>
        <v>6</v>
      </c>
      <c r="K12" s="3">
        <f>IF(ISERROR(LARGE(J$7:J$15,6)),0,(LARGE(J$7:J$15,6)))</f>
        <v>5</v>
      </c>
    </row>
    <row r="13" spans="1:10" ht="22.5" customHeight="1">
      <c r="A13" s="32" t="str">
        <f>Teams!$B$28</f>
        <v>Edith Bek</v>
      </c>
      <c r="B13" s="4">
        <v>1</v>
      </c>
      <c r="C13" s="4">
        <v>1</v>
      </c>
      <c r="D13" s="4"/>
      <c r="E13" s="4"/>
      <c r="F13" s="4"/>
      <c r="G13" s="4"/>
      <c r="H13" s="4"/>
      <c r="I13" s="4"/>
      <c r="J13" s="21">
        <f t="shared" si="1"/>
        <v>2</v>
      </c>
    </row>
    <row r="14" spans="1:10" ht="22.5" customHeight="1">
      <c r="A14" s="32" t="str">
        <f>Teams!$B$29</f>
        <v>Noah Fimpel</v>
      </c>
      <c r="B14" s="4">
        <v>1</v>
      </c>
      <c r="C14" s="4">
        <v>1</v>
      </c>
      <c r="D14" s="4">
        <v>1</v>
      </c>
      <c r="E14" s="4"/>
      <c r="F14" s="4"/>
      <c r="G14" s="4"/>
      <c r="H14" s="4"/>
      <c r="I14" s="4"/>
      <c r="J14" s="21">
        <f t="shared" si="1"/>
        <v>3</v>
      </c>
    </row>
    <row r="15" spans="1:10" ht="22.5" customHeight="1">
      <c r="A15" s="32" t="str">
        <f>Teams!$B$30</f>
        <v>Leon Roth</v>
      </c>
      <c r="B15" s="4">
        <v>1</v>
      </c>
      <c r="C15" s="4">
        <v>1</v>
      </c>
      <c r="D15" s="4">
        <v>1</v>
      </c>
      <c r="E15" s="4">
        <v>1</v>
      </c>
      <c r="F15" s="4"/>
      <c r="G15" s="4"/>
      <c r="H15" s="4"/>
      <c r="I15" s="4"/>
      <c r="J15" s="21">
        <f t="shared" si="1"/>
        <v>4</v>
      </c>
    </row>
    <row r="16" ht="22.5" customHeight="1"/>
    <row r="17" spans="1:10" ht="22.5" customHeight="1">
      <c r="A17" s="6" t="s">
        <v>98</v>
      </c>
      <c r="B17" s="5"/>
      <c r="C17" s="79" t="s">
        <v>103</v>
      </c>
      <c r="D17" s="79"/>
      <c r="E17" s="79"/>
      <c r="F17" s="79"/>
      <c r="G17" s="79"/>
      <c r="H17" s="79"/>
      <c r="I17" s="79"/>
      <c r="J17" s="79"/>
    </row>
    <row r="18" spans="1:11" ht="12.75">
      <c r="A18" s="10" t="str">
        <f>Teams!$B$21</f>
        <v>TUS Lö-StettenSpeedy 1</v>
      </c>
      <c r="B18" s="11" t="s">
        <v>99</v>
      </c>
      <c r="C18" s="11" t="s">
        <v>100</v>
      </c>
      <c r="D18" s="11" t="s">
        <v>101</v>
      </c>
      <c r="E18" s="11" t="s">
        <v>102</v>
      </c>
      <c r="F18" s="13"/>
      <c r="G18" s="14"/>
      <c r="H18" s="14"/>
      <c r="I18" s="15"/>
      <c r="J18" s="12" t="s">
        <v>94</v>
      </c>
      <c r="K18" s="3">
        <f>SUM(K7:K17)</f>
        <v>32</v>
      </c>
    </row>
    <row r="19" spans="1:10" ht="25.5" customHeight="1">
      <c r="A19" s="32" t="str">
        <f>Teams!$B$22</f>
        <v>Maximilian Schlatterer</v>
      </c>
      <c r="B19" s="4">
        <v>10</v>
      </c>
      <c r="C19" s="4">
        <v>11</v>
      </c>
      <c r="D19" s="4">
        <v>12</v>
      </c>
      <c r="E19" s="4">
        <v>11</v>
      </c>
      <c r="F19" s="16"/>
      <c r="G19" s="17"/>
      <c r="H19" s="18"/>
      <c r="I19" s="19"/>
      <c r="J19" s="21">
        <f>SUM((LARGE(B19:E19,1)),(LARGE(B19:E19,2)),(LARGE(B19:E19,3)))</f>
        <v>34</v>
      </c>
    </row>
    <row r="20" spans="1:11" ht="18.75" customHeight="1">
      <c r="A20" s="32" t="str">
        <f>Teams!$B$23</f>
        <v>Bastian Gebhardt</v>
      </c>
      <c r="B20" s="4">
        <v>7</v>
      </c>
      <c r="C20" s="4">
        <v>10</v>
      </c>
      <c r="D20" s="4">
        <v>9</v>
      </c>
      <c r="E20" s="4">
        <v>11</v>
      </c>
      <c r="F20" s="16"/>
      <c r="G20" s="17"/>
      <c r="H20" s="18"/>
      <c r="I20" s="19"/>
      <c r="J20" s="21">
        <f aca="true" t="shared" si="2" ref="J20:J27">SUM((LARGE(B20:E20,1)),(LARGE(B20:E20,2)),(LARGE(B20:E20,3)))</f>
        <v>30</v>
      </c>
      <c r="K20" s="3" t="s">
        <v>95</v>
      </c>
    </row>
    <row r="21" spans="1:11" ht="22.5" customHeight="1">
      <c r="A21" s="32" t="str">
        <f>Teams!$B$24</f>
        <v>Anna Gadde</v>
      </c>
      <c r="B21" s="4">
        <v>7</v>
      </c>
      <c r="C21" s="4">
        <v>9</v>
      </c>
      <c r="D21" s="4">
        <v>11</v>
      </c>
      <c r="E21" s="4">
        <v>1</v>
      </c>
      <c r="F21" s="16"/>
      <c r="G21" s="17"/>
      <c r="H21" s="18"/>
      <c r="I21" s="19"/>
      <c r="J21" s="21">
        <f t="shared" si="2"/>
        <v>27</v>
      </c>
      <c r="K21" s="3">
        <f>IF(ISERROR(LARGE(J$19:J$27,1)),0,(LARGE(J$19:J$27,1)))</f>
        <v>44</v>
      </c>
    </row>
    <row r="22" spans="1:11" ht="22.5" customHeight="1">
      <c r="A22" s="32" t="str">
        <f>Teams!$B$25</f>
        <v>Jonas Gran</v>
      </c>
      <c r="B22" s="4">
        <v>11</v>
      </c>
      <c r="C22" s="4">
        <v>14</v>
      </c>
      <c r="D22" s="4">
        <v>16</v>
      </c>
      <c r="E22" s="4">
        <v>13</v>
      </c>
      <c r="F22" s="16"/>
      <c r="G22" s="17"/>
      <c r="H22" s="18"/>
      <c r="I22" s="19"/>
      <c r="J22" s="21">
        <f t="shared" si="2"/>
        <v>43</v>
      </c>
      <c r="K22" s="3">
        <f>IF(ISERROR(LARGE(J$19:J$27,2)),0,(LARGE(J$19:J$27,2)))</f>
        <v>43</v>
      </c>
    </row>
    <row r="23" spans="1:11" ht="22.5" customHeight="1">
      <c r="A23" s="32" t="str">
        <f>Teams!$B$26</f>
        <v>Reto Wernthaler</v>
      </c>
      <c r="B23" s="4">
        <v>12</v>
      </c>
      <c r="C23" s="4">
        <v>12</v>
      </c>
      <c r="D23" s="4">
        <v>13</v>
      </c>
      <c r="E23" s="4">
        <v>14</v>
      </c>
      <c r="F23" s="16"/>
      <c r="G23" s="17"/>
      <c r="H23" s="18"/>
      <c r="I23" s="19"/>
      <c r="J23" s="21">
        <f t="shared" si="2"/>
        <v>39</v>
      </c>
      <c r="K23" s="3">
        <f>IF(ISERROR(LARGE(J$19:J$27,3)),0,(LARGE(J$19:J$27,3)))</f>
        <v>39</v>
      </c>
    </row>
    <row r="24" spans="1:11" ht="22.5" customHeight="1">
      <c r="A24" s="32" t="str">
        <f>Teams!$B$27</f>
        <v>Jona Wind</v>
      </c>
      <c r="B24" s="4">
        <v>15</v>
      </c>
      <c r="C24" s="4">
        <v>12</v>
      </c>
      <c r="D24" s="4">
        <v>14</v>
      </c>
      <c r="E24" s="4">
        <v>15</v>
      </c>
      <c r="F24" s="16"/>
      <c r="G24" s="17"/>
      <c r="H24" s="18"/>
      <c r="I24" s="19"/>
      <c r="J24" s="21">
        <f t="shared" si="2"/>
        <v>44</v>
      </c>
      <c r="K24" s="3">
        <f>IF(ISERROR(LARGE(J$19:J$27,4)),0,(LARGE(J$19:J$27,4)))</f>
        <v>34</v>
      </c>
    </row>
    <row r="25" spans="1:11" ht="22.5" customHeight="1">
      <c r="A25" s="32" t="str">
        <f>Teams!$B$28</f>
        <v>Edith Bek</v>
      </c>
      <c r="B25" s="4">
        <v>6</v>
      </c>
      <c r="C25" s="4">
        <v>6</v>
      </c>
      <c r="D25" s="4">
        <v>6</v>
      </c>
      <c r="E25" s="4">
        <v>6</v>
      </c>
      <c r="F25" s="16"/>
      <c r="G25" s="17"/>
      <c r="H25" s="18"/>
      <c r="I25" s="19"/>
      <c r="J25" s="21">
        <f t="shared" si="2"/>
        <v>18</v>
      </c>
      <c r="K25" s="3">
        <f>IF(ISERROR(LARGE(J$19:J$27,5)),0,(LARGE(J$19:J$27,5)))</f>
        <v>30</v>
      </c>
    </row>
    <row r="26" spans="1:11" ht="22.5" customHeight="1">
      <c r="A26" s="32" t="str">
        <f>Teams!$B$29</f>
        <v>Noah Fimpel</v>
      </c>
      <c r="B26" s="4">
        <v>5</v>
      </c>
      <c r="C26" s="4">
        <v>6</v>
      </c>
      <c r="D26" s="4">
        <v>5</v>
      </c>
      <c r="E26" s="4">
        <v>7</v>
      </c>
      <c r="F26" s="16"/>
      <c r="G26" s="17"/>
      <c r="H26" s="18"/>
      <c r="I26" s="19"/>
      <c r="J26" s="21">
        <f t="shared" si="2"/>
        <v>18</v>
      </c>
      <c r="K26" s="3">
        <f>IF(ISERROR(LARGE(J$19:J$27,6)),0,(LARGE(J$19:J$27,6)))</f>
        <v>27</v>
      </c>
    </row>
    <row r="27" spans="1:10" ht="22.5" customHeight="1">
      <c r="A27" s="32" t="str">
        <f>Teams!$B$30</f>
        <v>Leon Roth</v>
      </c>
      <c r="B27" s="4">
        <v>6</v>
      </c>
      <c r="C27" s="4">
        <v>7</v>
      </c>
      <c r="D27" s="4">
        <v>5</v>
      </c>
      <c r="E27" s="4">
        <v>7</v>
      </c>
      <c r="F27" s="16"/>
      <c r="G27" s="17"/>
      <c r="H27" s="18"/>
      <c r="I27" s="19"/>
      <c r="J27" s="21">
        <f t="shared" si="2"/>
        <v>20</v>
      </c>
    </row>
    <row r="28" ht="22.5" customHeight="1"/>
    <row r="29" spans="1:10" ht="22.5" customHeight="1">
      <c r="A29" s="84" t="s">
        <v>105</v>
      </c>
      <c r="B29" s="84"/>
      <c r="C29" s="84"/>
      <c r="D29" s="78" t="s">
        <v>394</v>
      </c>
      <c r="E29" s="78"/>
      <c r="F29" s="78"/>
      <c r="G29" s="78"/>
      <c r="H29" s="78"/>
      <c r="I29" s="78"/>
      <c r="J29" s="78"/>
    </row>
    <row r="30" spans="1:3" ht="22.5" customHeight="1">
      <c r="A30" s="10" t="str">
        <f>Teams!$B$21</f>
        <v>TUS Lö-StettenSpeedy 1</v>
      </c>
      <c r="B30" s="80"/>
      <c r="C30" s="81"/>
    </row>
    <row r="31" spans="1:11" ht="22.5" customHeight="1">
      <c r="A31" s="7" t="s">
        <v>106</v>
      </c>
      <c r="B31" s="82"/>
      <c r="C31" s="83"/>
      <c r="H31" s="8"/>
      <c r="I31" s="9"/>
      <c r="J31" s="22">
        <v>0.006427662037037037</v>
      </c>
      <c r="K31" s="3">
        <f>SUM(K21:K30)</f>
        <v>217</v>
      </c>
    </row>
    <row r="33" ht="25.5" customHeight="1"/>
    <row r="34" ht="22.5" customHeight="1"/>
    <row r="35" ht="22.5" customHeight="1"/>
  </sheetData>
  <sheetProtection/>
  <mergeCells count="8">
    <mergeCell ref="B31:C31"/>
    <mergeCell ref="B30:C30"/>
    <mergeCell ref="A1:J1"/>
    <mergeCell ref="C2:J2"/>
    <mergeCell ref="C5:J5"/>
    <mergeCell ref="C17:J17"/>
    <mergeCell ref="A29:C29"/>
    <mergeCell ref="D29:J29"/>
  </mergeCells>
  <conditionalFormatting sqref="A7:A15">
    <cfRule type="containsText" priority="2" dxfId="18" operator="containsText" stopIfTrue="1" text=" NN ">
      <formula>NOT(ISERROR(SEARCH(" NN ",A7)))</formula>
    </cfRule>
  </conditionalFormatting>
  <conditionalFormatting sqref="A19:A27">
    <cfRule type="containsText" priority="1" dxfId="18" operator="containsText" stopIfTrue="1" text=" NN ">
      <formula>NOT(ISERROR(SEARCH(" NN ",A19)))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35"/>
  <sheetViews>
    <sheetView view="pageLayout" workbookViewId="0" topLeftCell="A5">
      <selection activeCell="F12" sqref="F12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Teams!$C21</f>
        <v>TUS Lö-StettenSpeedy 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123</v>
      </c>
    </row>
    <row r="4" spans="10:13" ht="12.75">
      <c r="J4" s="2">
        <v>2</v>
      </c>
      <c r="K4" s="2" t="s">
        <v>512</v>
      </c>
      <c r="L4" s="2" t="s">
        <v>512</v>
      </c>
      <c r="M4" s="2" t="s">
        <v>512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Teams!$C$21</f>
        <v>TUS Lö-StettenSpeedy 2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Teams!$C$22</f>
        <v>Tim Christoph</v>
      </c>
      <c r="B7" s="4">
        <v>1</v>
      </c>
      <c r="C7" s="4">
        <v>1</v>
      </c>
      <c r="D7" s="4"/>
      <c r="E7" s="4"/>
      <c r="F7" s="4"/>
      <c r="G7" s="4"/>
      <c r="H7" s="4"/>
      <c r="I7" s="4"/>
      <c r="J7" s="21">
        <f>SUM(B7:I7)</f>
        <v>2</v>
      </c>
      <c r="K7" s="3">
        <f>IF(ISERROR(LARGE(J$7:J$17,1)),0,(LARGE(J$7:J$17,1)))</f>
        <v>5</v>
      </c>
    </row>
    <row r="8" spans="1:11" ht="22.5" customHeight="1">
      <c r="A8" s="32" t="str">
        <f>Teams!$C$23</f>
        <v>Nicolai Gräz</v>
      </c>
      <c r="B8" s="4">
        <v>1</v>
      </c>
      <c r="C8" s="4">
        <v>1</v>
      </c>
      <c r="D8" s="4">
        <v>1</v>
      </c>
      <c r="E8" s="4">
        <v>1</v>
      </c>
      <c r="F8" s="4"/>
      <c r="G8" s="4"/>
      <c r="H8" s="4"/>
      <c r="I8" s="4"/>
      <c r="J8" s="21">
        <f aca="true" t="shared" si="1" ref="J8:J17">SUM(B8:I8)</f>
        <v>4</v>
      </c>
      <c r="K8" s="3">
        <f>IF(ISERROR(LARGE(J$7:J$17,2)),0,(LARGE(J$7:J$17,2)))</f>
        <v>5</v>
      </c>
    </row>
    <row r="9" spans="1:11" ht="22.5" customHeight="1">
      <c r="A9" s="32" t="str">
        <f>Teams!$C$24</f>
        <v>Carl Dischinger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/>
      <c r="H9" s="4"/>
      <c r="I9" s="4"/>
      <c r="J9" s="21">
        <f t="shared" si="1"/>
        <v>5</v>
      </c>
      <c r="K9" s="3">
        <f>IF(ISERROR(LARGE(J$7:J$17,3)),0,(LARGE(J$7:J$17,3)))</f>
        <v>4</v>
      </c>
    </row>
    <row r="10" spans="1:11" ht="22.5" customHeight="1">
      <c r="A10" s="32" t="str">
        <f>Teams!$C$25</f>
        <v>Christian Völker</v>
      </c>
      <c r="B10" s="4">
        <v>1</v>
      </c>
      <c r="C10" s="4">
        <v>1</v>
      </c>
      <c r="D10" s="4">
        <v>1</v>
      </c>
      <c r="E10" s="4">
        <v>1</v>
      </c>
      <c r="F10" s="4"/>
      <c r="G10" s="4"/>
      <c r="H10" s="4"/>
      <c r="I10" s="4"/>
      <c r="J10" s="21">
        <f t="shared" si="1"/>
        <v>4</v>
      </c>
      <c r="K10" s="3">
        <f>IF(ISERROR(LARGE(J$7:J$17,4)),0,(LARGE(J$7:J$17,4)))</f>
        <v>4</v>
      </c>
    </row>
    <row r="11" spans="1:11" ht="22.5" customHeight="1">
      <c r="A11" s="32" t="str">
        <f>Teams!$C$26</f>
        <v>Avred Kaske</v>
      </c>
      <c r="B11" s="4">
        <v>1</v>
      </c>
      <c r="C11" s="4">
        <v>1</v>
      </c>
      <c r="D11" s="4">
        <v>1</v>
      </c>
      <c r="E11" s="4">
        <v>1</v>
      </c>
      <c r="F11" s="4" t="s">
        <v>512</v>
      </c>
      <c r="G11" s="4"/>
      <c r="H11" s="4"/>
      <c r="I11" s="4"/>
      <c r="J11" s="21">
        <f t="shared" si="1"/>
        <v>4</v>
      </c>
      <c r="K11" s="3">
        <f>IF(ISERROR(LARGE(J$7:J$17,5)),0,(LARGE(J$7:J$17,5)))</f>
        <v>4</v>
      </c>
    </row>
    <row r="12" spans="1:11" ht="22.5" customHeight="1">
      <c r="A12" s="32" t="str">
        <f>Teams!$C$27</f>
        <v>Elena Weiss</v>
      </c>
      <c r="B12" s="4">
        <v>1</v>
      </c>
      <c r="C12" s="4">
        <v>1</v>
      </c>
      <c r="D12" s="4"/>
      <c r="E12" s="4"/>
      <c r="F12" s="4"/>
      <c r="G12" s="4"/>
      <c r="H12" s="4"/>
      <c r="I12" s="4"/>
      <c r="J12" s="21">
        <f t="shared" si="1"/>
        <v>2</v>
      </c>
      <c r="K12" s="3">
        <f>IF(ISERROR(LARGE(J$7:J$17,6)),0,(LARGE(J$7:J$17,6)))</f>
        <v>4</v>
      </c>
    </row>
    <row r="13" spans="1:10" ht="22.5" customHeight="1">
      <c r="A13" s="32" t="str">
        <f>Teams!$C$28</f>
        <v>Felix Gramespacher</v>
      </c>
      <c r="B13" s="4">
        <v>1</v>
      </c>
      <c r="C13" s="4">
        <v>1</v>
      </c>
      <c r="D13" s="4"/>
      <c r="E13" s="4"/>
      <c r="F13" s="4"/>
      <c r="G13" s="4"/>
      <c r="H13" s="4"/>
      <c r="I13" s="4"/>
      <c r="J13" s="21">
        <f t="shared" si="1"/>
        <v>2</v>
      </c>
    </row>
    <row r="14" spans="1:10" ht="22.5" customHeight="1">
      <c r="A14" s="32" t="str">
        <f>Teams!$C$29</f>
        <v>Rebecca Rau</v>
      </c>
      <c r="B14" s="4">
        <v>1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21">
        <f t="shared" si="1"/>
        <v>4</v>
      </c>
    </row>
    <row r="15" spans="1:10" ht="22.5" customHeight="1">
      <c r="A15" s="32" t="str">
        <f>Teams!$C$30</f>
        <v>Lilly Huber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/>
      <c r="H15" s="4"/>
      <c r="I15" s="4"/>
      <c r="J15" s="21">
        <f t="shared" si="1"/>
        <v>5</v>
      </c>
    </row>
    <row r="16" spans="1:10" ht="22.5" customHeight="1">
      <c r="A16" s="32" t="str">
        <f>Teams!$C$31</f>
        <v>Hannes Krumm</v>
      </c>
      <c r="B16" s="4">
        <v>1</v>
      </c>
      <c r="C16" s="4">
        <v>1</v>
      </c>
      <c r="D16" s="4">
        <v>1</v>
      </c>
      <c r="E16" s="4">
        <v>1</v>
      </c>
      <c r="F16" s="4"/>
      <c r="G16" s="4"/>
      <c r="H16" s="4"/>
      <c r="I16" s="4"/>
      <c r="J16" s="21">
        <f t="shared" si="1"/>
        <v>4</v>
      </c>
    </row>
    <row r="17" spans="1:10" ht="22.5" customHeight="1">
      <c r="A17" s="32" t="str">
        <f>Teams!$C$32</f>
        <v>Max Michaelis</v>
      </c>
      <c r="B17" s="4">
        <v>1</v>
      </c>
      <c r="C17" s="4">
        <v>1</v>
      </c>
      <c r="D17" s="4">
        <v>1</v>
      </c>
      <c r="E17" s="4"/>
      <c r="F17" s="4"/>
      <c r="G17" s="4"/>
      <c r="H17" s="4"/>
      <c r="I17" s="4"/>
      <c r="J17" s="21">
        <f t="shared" si="1"/>
        <v>3</v>
      </c>
    </row>
    <row r="18" ht="12.75">
      <c r="K18" s="3">
        <f>SUM(K7:K17)</f>
        <v>26</v>
      </c>
    </row>
    <row r="19" spans="1:10" ht="25.5" customHeight="1">
      <c r="A19" s="6" t="s">
        <v>98</v>
      </c>
      <c r="B19" s="5"/>
      <c r="C19" s="79" t="s">
        <v>103</v>
      </c>
      <c r="D19" s="79"/>
      <c r="E19" s="79"/>
      <c r="F19" s="79"/>
      <c r="G19" s="79"/>
      <c r="H19" s="79"/>
      <c r="I19" s="79"/>
      <c r="J19" s="79"/>
    </row>
    <row r="20" spans="1:11" ht="18.75" customHeight="1">
      <c r="A20" s="10" t="str">
        <f>Teams!$C$21</f>
        <v>TUS Lö-StettenSpeedy 2</v>
      </c>
      <c r="B20" s="11" t="s">
        <v>99</v>
      </c>
      <c r="C20" s="11" t="s">
        <v>100</v>
      </c>
      <c r="D20" s="11" t="s">
        <v>101</v>
      </c>
      <c r="E20" s="11" t="s">
        <v>102</v>
      </c>
      <c r="F20" s="13"/>
      <c r="G20" s="14"/>
      <c r="H20" s="14"/>
      <c r="I20" s="15"/>
      <c r="J20" s="12" t="s">
        <v>94</v>
      </c>
      <c r="K20" s="3" t="s">
        <v>95</v>
      </c>
    </row>
    <row r="21" spans="1:11" ht="22.5" customHeight="1">
      <c r="A21" s="32" t="str">
        <f>Teams!$C$22</f>
        <v>Tim Christoph</v>
      </c>
      <c r="B21" s="4">
        <v>2</v>
      </c>
      <c r="C21" s="4">
        <v>8</v>
      </c>
      <c r="D21" s="4">
        <v>6</v>
      </c>
      <c r="E21" s="4">
        <v>5</v>
      </c>
      <c r="F21" s="16"/>
      <c r="G21" s="17"/>
      <c r="H21" s="18"/>
      <c r="I21" s="19"/>
      <c r="J21" s="21">
        <f>SUM((LARGE(B21:E21,1)),(LARGE(B21:E21,2)),(LARGE(B21:E21,3)))</f>
        <v>19</v>
      </c>
      <c r="K21" s="3">
        <f>IF(ISERROR(LARGE(J$21:J$31,1)),0,(LARGE(J$21:J$31,1)))</f>
        <v>34</v>
      </c>
    </row>
    <row r="22" spans="1:11" ht="22.5" customHeight="1">
      <c r="A22" s="32" t="str">
        <f>Teams!$C$23</f>
        <v>Nicolai Gräz</v>
      </c>
      <c r="B22" s="4">
        <v>8</v>
      </c>
      <c r="C22" s="4">
        <v>11</v>
      </c>
      <c r="D22" s="4">
        <v>12</v>
      </c>
      <c r="E22" s="4">
        <v>11</v>
      </c>
      <c r="F22" s="16"/>
      <c r="G22" s="17"/>
      <c r="H22" s="18"/>
      <c r="I22" s="19"/>
      <c r="J22" s="21">
        <f aca="true" t="shared" si="2" ref="J22:J31">SUM((LARGE(B22:E22,1)),(LARGE(B22:E22,2)),(LARGE(B22:E22,3)))</f>
        <v>34</v>
      </c>
      <c r="K22" s="3">
        <f>IF(ISERROR(LARGE(J$21:J$31,2)),0,(LARGE(J$21:J$31,2)))</f>
        <v>31</v>
      </c>
    </row>
    <row r="23" spans="1:11" ht="22.5" customHeight="1">
      <c r="A23" s="32" t="str">
        <f>Teams!$C$24</f>
        <v>Carl Dischinger</v>
      </c>
      <c r="B23" s="4">
        <v>6</v>
      </c>
      <c r="C23" s="4">
        <v>7</v>
      </c>
      <c r="D23" s="4">
        <v>6</v>
      </c>
      <c r="E23" s="4">
        <v>8</v>
      </c>
      <c r="F23" s="16"/>
      <c r="G23" s="17"/>
      <c r="H23" s="18"/>
      <c r="I23" s="19"/>
      <c r="J23" s="21">
        <f t="shared" si="2"/>
        <v>21</v>
      </c>
      <c r="K23" s="3">
        <f>IF(ISERROR(LARGE(J$21:J$31,3)),0,(LARGE(J$21:J$31,3)))</f>
        <v>30</v>
      </c>
    </row>
    <row r="24" spans="1:11" ht="22.5" customHeight="1">
      <c r="A24" s="32" t="str">
        <f>Teams!$C$25</f>
        <v>Christian Völker</v>
      </c>
      <c r="B24" s="4">
        <v>9</v>
      </c>
      <c r="C24" s="4">
        <v>8</v>
      </c>
      <c r="D24" s="4">
        <v>7</v>
      </c>
      <c r="E24" s="4">
        <v>7</v>
      </c>
      <c r="F24" s="16"/>
      <c r="G24" s="17"/>
      <c r="H24" s="18"/>
      <c r="I24" s="19"/>
      <c r="J24" s="21">
        <f t="shared" si="2"/>
        <v>24</v>
      </c>
      <c r="K24" s="3">
        <f>IF(ISERROR(LARGE(J$21:J$31,4)),0,(LARGE(J$21:J$31,4)))</f>
        <v>24</v>
      </c>
    </row>
    <row r="25" spans="1:11" ht="22.5" customHeight="1">
      <c r="A25" s="32" t="str">
        <f>Teams!$C$26</f>
        <v>Avred Kaske</v>
      </c>
      <c r="B25" s="4">
        <v>8</v>
      </c>
      <c r="C25" s="4">
        <v>8</v>
      </c>
      <c r="D25" s="4">
        <v>7</v>
      </c>
      <c r="E25" s="4">
        <v>8</v>
      </c>
      <c r="F25" s="16"/>
      <c r="G25" s="17"/>
      <c r="H25" s="18"/>
      <c r="I25" s="19"/>
      <c r="J25" s="21">
        <f t="shared" si="2"/>
        <v>24</v>
      </c>
      <c r="K25" s="3">
        <f>IF(ISERROR(LARGE(J$21:J$31,5)),0,(LARGE(J$21:J$31,5)))</f>
        <v>24</v>
      </c>
    </row>
    <row r="26" spans="1:11" ht="22.5" customHeight="1">
      <c r="A26" s="32" t="str">
        <f>Teams!$C$27</f>
        <v>Elena Weiss</v>
      </c>
      <c r="B26" s="4">
        <v>4</v>
      </c>
      <c r="C26" s="4">
        <v>4</v>
      </c>
      <c r="D26" s="4">
        <v>3</v>
      </c>
      <c r="E26" s="4">
        <v>4</v>
      </c>
      <c r="F26" s="16"/>
      <c r="G26" s="17"/>
      <c r="H26" s="18"/>
      <c r="I26" s="19"/>
      <c r="J26" s="21">
        <f t="shared" si="2"/>
        <v>12</v>
      </c>
      <c r="K26" s="3">
        <f>IF(ISERROR(LARGE(J$21:J$31,6)),0,(LARGE(J$21:J$31,6)))</f>
        <v>23</v>
      </c>
    </row>
    <row r="27" spans="1:10" ht="22.5" customHeight="1">
      <c r="A27" s="32" t="str">
        <f>Teams!$C$28</f>
        <v>Felix Gramespacher</v>
      </c>
      <c r="B27" s="4">
        <v>6</v>
      </c>
      <c r="C27" s="4">
        <v>8</v>
      </c>
      <c r="D27" s="4">
        <v>7</v>
      </c>
      <c r="E27" s="4">
        <v>7</v>
      </c>
      <c r="F27" s="16"/>
      <c r="G27" s="17"/>
      <c r="H27" s="18"/>
      <c r="I27" s="19"/>
      <c r="J27" s="21">
        <f t="shared" si="2"/>
        <v>22</v>
      </c>
    </row>
    <row r="28" spans="1:10" ht="22.5" customHeight="1">
      <c r="A28" s="32" t="str">
        <f>Teams!$C$29</f>
        <v>Rebecca Rau</v>
      </c>
      <c r="B28" s="4">
        <v>7</v>
      </c>
      <c r="C28" s="4">
        <v>8</v>
      </c>
      <c r="D28" s="4">
        <v>8</v>
      </c>
      <c r="E28" s="4">
        <v>7</v>
      </c>
      <c r="F28" s="16"/>
      <c r="G28" s="17"/>
      <c r="H28" s="18"/>
      <c r="I28" s="19"/>
      <c r="J28" s="21">
        <f t="shared" si="2"/>
        <v>23</v>
      </c>
    </row>
    <row r="29" spans="1:10" ht="22.5" customHeight="1">
      <c r="A29" s="32" t="str">
        <f>Teams!$C$30</f>
        <v>Lilly Huber</v>
      </c>
      <c r="B29" s="4">
        <v>6</v>
      </c>
      <c r="C29" s="4">
        <v>7</v>
      </c>
      <c r="D29" s="4">
        <v>9</v>
      </c>
      <c r="E29" s="4">
        <v>5</v>
      </c>
      <c r="F29" s="16"/>
      <c r="G29" s="17"/>
      <c r="H29" s="18"/>
      <c r="I29" s="19"/>
      <c r="J29" s="21">
        <f t="shared" si="2"/>
        <v>22</v>
      </c>
    </row>
    <row r="30" spans="1:10" ht="22.5" customHeight="1">
      <c r="A30" s="32" t="str">
        <f>Teams!$C$31</f>
        <v>Hannes Krumm</v>
      </c>
      <c r="B30" s="4">
        <v>11</v>
      </c>
      <c r="C30" s="4">
        <v>11</v>
      </c>
      <c r="D30" s="4">
        <v>9</v>
      </c>
      <c r="E30" s="4">
        <v>9</v>
      </c>
      <c r="F30" s="16"/>
      <c r="G30" s="17"/>
      <c r="H30" s="18"/>
      <c r="I30" s="19"/>
      <c r="J30" s="21">
        <f t="shared" si="2"/>
        <v>31</v>
      </c>
    </row>
    <row r="31" spans="1:10" ht="22.5" customHeight="1">
      <c r="A31" s="32" t="str">
        <f>Teams!$C$32</f>
        <v>Max Michaelis</v>
      </c>
      <c r="B31" s="4">
        <v>8</v>
      </c>
      <c r="C31" s="4">
        <v>10</v>
      </c>
      <c r="D31" s="4">
        <v>10</v>
      </c>
      <c r="E31" s="4">
        <v>10</v>
      </c>
      <c r="F31" s="16"/>
      <c r="G31" s="17"/>
      <c r="H31" s="18"/>
      <c r="I31" s="19"/>
      <c r="J31" s="21">
        <f t="shared" si="2"/>
        <v>30</v>
      </c>
    </row>
    <row r="32" ht="12.75">
      <c r="K32" s="3">
        <f>SUM(K21:K31)</f>
        <v>166</v>
      </c>
    </row>
    <row r="33" spans="1:10" ht="25.5" customHeight="1">
      <c r="A33" s="84" t="s">
        <v>105</v>
      </c>
      <c r="B33" s="84"/>
      <c r="C33" s="84"/>
      <c r="D33" s="78" t="s">
        <v>394</v>
      </c>
      <c r="E33" s="78"/>
      <c r="F33" s="78"/>
      <c r="G33" s="78"/>
      <c r="H33" s="78"/>
      <c r="I33" s="78"/>
      <c r="J33" s="78"/>
    </row>
    <row r="34" spans="1:3" ht="22.5" customHeight="1">
      <c r="A34" s="10" t="str">
        <f>Teams!$C$21</f>
        <v>TUS Lö-StettenSpeedy 2</v>
      </c>
      <c r="B34" s="80"/>
      <c r="C34" s="81"/>
    </row>
    <row r="35" spans="1:10" ht="22.5" customHeight="1">
      <c r="A35" s="7" t="s">
        <v>106</v>
      </c>
      <c r="B35" s="82"/>
      <c r="C35" s="83"/>
      <c r="H35" s="8"/>
      <c r="I35" s="9"/>
      <c r="J35" s="22">
        <v>0.007215393518518519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8" operator="containsText" stopIfTrue="1" text=" NN ">
      <formula>NOT(ISERROR(SEARCH(" NN ",A7)))</formula>
    </cfRule>
  </conditionalFormatting>
  <conditionalFormatting sqref="A21:A31">
    <cfRule type="containsText" priority="1" dxfId="18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Layout" workbookViewId="0" topLeftCell="A15">
      <selection activeCell="J33" sqref="J33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Teams!$D21</f>
        <v>TUS-Maulburg "Bambini" U10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115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Teams!$D$21</f>
        <v>TUS-Maulburg "Bambini" U10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Teams!$D$22</f>
        <v>Chiara Braconi</v>
      </c>
      <c r="B7" s="4">
        <v>1</v>
      </c>
      <c r="C7" s="4"/>
      <c r="D7" s="4"/>
      <c r="E7" s="4"/>
      <c r="F7" s="4"/>
      <c r="G7" s="4"/>
      <c r="H7" s="4"/>
      <c r="I7" s="4"/>
      <c r="J7" s="21">
        <f>SUM(B7:I7)</f>
        <v>1</v>
      </c>
      <c r="K7" s="3">
        <f>IF(ISERROR(LARGE(J$7:J$14,1)),0,(LARGE(J$7:J$14,1)))</f>
        <v>5</v>
      </c>
    </row>
    <row r="8" spans="1:11" ht="22.5" customHeight="1">
      <c r="A8" s="32" t="str">
        <f>Teams!$D$23</f>
        <v>Laura Braconi</v>
      </c>
      <c r="B8" s="4">
        <v>1</v>
      </c>
      <c r="C8" s="4">
        <v>1</v>
      </c>
      <c r="D8" s="4"/>
      <c r="E8" s="4"/>
      <c r="F8" s="4"/>
      <c r="G8" s="4"/>
      <c r="H8" s="4"/>
      <c r="I8" s="4"/>
      <c r="J8" s="21">
        <f aca="true" t="shared" si="1" ref="J8:J14">SUM(B8:I8)</f>
        <v>2</v>
      </c>
      <c r="K8" s="3">
        <f>IF(ISERROR(LARGE(J$7:J$14,2)),0,(LARGE(J$7:J$14,2)))</f>
        <v>4</v>
      </c>
    </row>
    <row r="9" spans="1:11" ht="22.5" customHeight="1">
      <c r="A9" s="32" t="str">
        <f>Teams!$D$24</f>
        <v>Leonie Steppat</v>
      </c>
      <c r="B9" s="4">
        <v>1</v>
      </c>
      <c r="C9" s="4">
        <v>1</v>
      </c>
      <c r="D9" s="4">
        <v>1</v>
      </c>
      <c r="E9" s="4">
        <v>1</v>
      </c>
      <c r="F9" s="4"/>
      <c r="G9" s="4"/>
      <c r="H9" s="4"/>
      <c r="I9" s="4"/>
      <c r="J9" s="21">
        <f t="shared" si="1"/>
        <v>4</v>
      </c>
      <c r="K9" s="3">
        <f>IF(ISERROR(LARGE(J$7:J$14,3)),0,(LARGE(J$7:J$14,3)))</f>
        <v>4</v>
      </c>
    </row>
    <row r="10" spans="1:11" ht="22.5" customHeight="1">
      <c r="A10" s="32" t="str">
        <f>Teams!$D$25</f>
        <v>Tamara Linder</v>
      </c>
      <c r="B10" s="4">
        <v>1</v>
      </c>
      <c r="C10" s="4">
        <v>1</v>
      </c>
      <c r="D10" s="4">
        <v>1</v>
      </c>
      <c r="E10" s="4"/>
      <c r="F10" s="4"/>
      <c r="G10" s="4"/>
      <c r="H10" s="4"/>
      <c r="I10" s="4"/>
      <c r="J10" s="21">
        <f t="shared" si="1"/>
        <v>3</v>
      </c>
      <c r="K10" s="3">
        <f>IF(ISERROR(LARGE(J$7:J$14,4)),0,(LARGE(J$7:J$14,4)))</f>
        <v>4</v>
      </c>
    </row>
    <row r="11" spans="1:11" ht="22.5" customHeight="1">
      <c r="A11" s="32" t="str">
        <f>Teams!$D$26</f>
        <v>Nikita Romain </v>
      </c>
      <c r="B11" s="4">
        <v>1</v>
      </c>
      <c r="C11" s="4">
        <v>1</v>
      </c>
      <c r="D11" s="4">
        <v>1</v>
      </c>
      <c r="E11" s="4"/>
      <c r="F11" s="4"/>
      <c r="G11" s="4"/>
      <c r="H11" s="4"/>
      <c r="I11" s="4"/>
      <c r="J11" s="21">
        <f t="shared" si="1"/>
        <v>3</v>
      </c>
      <c r="K11" s="3">
        <f>IF(ISERROR(LARGE(J$7:J$14,5)),0,(LARGE(J$7:J$14,5)))</f>
        <v>3</v>
      </c>
    </row>
    <row r="12" spans="1:11" ht="22.5" customHeight="1">
      <c r="A12" s="32" t="str">
        <f>Teams!$D$27</f>
        <v>Max Kähny</v>
      </c>
      <c r="B12" s="4">
        <v>1</v>
      </c>
      <c r="C12" s="4">
        <v>1</v>
      </c>
      <c r="D12" s="4">
        <v>1</v>
      </c>
      <c r="E12" s="4">
        <v>1</v>
      </c>
      <c r="F12" s="4"/>
      <c r="G12" s="4"/>
      <c r="H12" s="4"/>
      <c r="I12" s="4"/>
      <c r="J12" s="21">
        <f t="shared" si="1"/>
        <v>4</v>
      </c>
      <c r="K12" s="3">
        <f>IF(ISERROR(LARGE(J$7:J$14,6)),0,(LARGE(J$7:J$14,6)))</f>
        <v>3</v>
      </c>
    </row>
    <row r="13" spans="1:10" ht="22.5" customHeight="1">
      <c r="A13" s="32" t="str">
        <f>Teams!$D$28</f>
        <v>Gina Romain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/>
      <c r="H13" s="4"/>
      <c r="I13" s="4"/>
      <c r="J13" s="21">
        <f t="shared" si="1"/>
        <v>5</v>
      </c>
    </row>
    <row r="14" spans="1:10" ht="22.5" customHeight="1">
      <c r="A14" s="32" t="str">
        <f>Teams!$D$29</f>
        <v>Philip Friesen </v>
      </c>
      <c r="B14" s="4">
        <v>1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21">
        <f t="shared" si="1"/>
        <v>4</v>
      </c>
    </row>
    <row r="15" ht="22.5" customHeight="1"/>
    <row r="16" spans="1:10" ht="22.5" customHeight="1">
      <c r="A16" s="6" t="s">
        <v>98</v>
      </c>
      <c r="B16" s="5"/>
      <c r="C16" s="79" t="s">
        <v>103</v>
      </c>
      <c r="D16" s="79"/>
      <c r="E16" s="79"/>
      <c r="F16" s="79"/>
      <c r="G16" s="79"/>
      <c r="H16" s="79"/>
      <c r="I16" s="79"/>
      <c r="J16" s="79"/>
    </row>
    <row r="17" spans="1:10" ht="22.5" customHeight="1">
      <c r="A17" s="10" t="str">
        <f>Teams!$D$21</f>
        <v>TUS-Maulburg "Bambini" U10</v>
      </c>
      <c r="B17" s="11" t="s">
        <v>99</v>
      </c>
      <c r="C17" s="11" t="s">
        <v>100</v>
      </c>
      <c r="D17" s="11" t="s">
        <v>101</v>
      </c>
      <c r="E17" s="11" t="s">
        <v>102</v>
      </c>
      <c r="F17" s="13"/>
      <c r="G17" s="14"/>
      <c r="H17" s="14"/>
      <c r="I17" s="15"/>
      <c r="J17" s="12" t="s">
        <v>94</v>
      </c>
    </row>
    <row r="18" spans="1:11" ht="18.75" customHeight="1">
      <c r="A18" s="32" t="str">
        <f>Teams!$D$22</f>
        <v>Chiara Braconi</v>
      </c>
      <c r="B18" s="4">
        <v>2</v>
      </c>
      <c r="C18" s="4">
        <v>5</v>
      </c>
      <c r="D18" s="4">
        <v>4</v>
      </c>
      <c r="E18" s="4">
        <v>4</v>
      </c>
      <c r="F18" s="16"/>
      <c r="G18" s="17"/>
      <c r="H18" s="18"/>
      <c r="I18" s="19"/>
      <c r="J18" s="21">
        <f>SUM((LARGE(B18:E18,1)),(LARGE(B18:E18,2)),(LARGE(B18:E18,3)))</f>
        <v>13</v>
      </c>
      <c r="K18" s="3">
        <f>SUM(K7:K17)</f>
        <v>23</v>
      </c>
    </row>
    <row r="19" spans="1:10" ht="25.5" customHeight="1">
      <c r="A19" s="32" t="str">
        <f>Teams!$D$23</f>
        <v>Laura Braconi</v>
      </c>
      <c r="B19" s="4">
        <v>4</v>
      </c>
      <c r="C19" s="4">
        <v>3</v>
      </c>
      <c r="D19" s="4">
        <v>3</v>
      </c>
      <c r="E19" s="4">
        <v>4</v>
      </c>
      <c r="F19" s="16"/>
      <c r="G19" s="17"/>
      <c r="H19" s="18"/>
      <c r="I19" s="19"/>
      <c r="J19" s="21">
        <f aca="true" t="shared" si="2" ref="J19:J28">SUM((LARGE(B19:E19,1)),(LARGE(B19:E19,2)),(LARGE(B19:E19,3)))</f>
        <v>11</v>
      </c>
    </row>
    <row r="20" spans="1:11" ht="18.75" customHeight="1">
      <c r="A20" s="32" t="str">
        <f>Teams!$D$24</f>
        <v>Leonie Steppat</v>
      </c>
      <c r="B20" s="4">
        <v>8</v>
      </c>
      <c r="C20" s="4">
        <v>9</v>
      </c>
      <c r="D20" s="4">
        <v>8</v>
      </c>
      <c r="E20" s="4">
        <v>9</v>
      </c>
      <c r="F20" s="16"/>
      <c r="G20" s="17"/>
      <c r="H20" s="18"/>
      <c r="I20" s="19"/>
      <c r="J20" s="21">
        <f t="shared" si="2"/>
        <v>26</v>
      </c>
      <c r="K20" s="3" t="s">
        <v>95</v>
      </c>
    </row>
    <row r="21" spans="1:11" ht="22.5" customHeight="1">
      <c r="A21" s="32" t="str">
        <f>Teams!$D$25</f>
        <v>Tamara Linder</v>
      </c>
      <c r="B21" s="4">
        <v>3</v>
      </c>
      <c r="C21" s="4">
        <v>6</v>
      </c>
      <c r="D21" s="4">
        <v>6</v>
      </c>
      <c r="E21" s="4">
        <v>5</v>
      </c>
      <c r="F21" s="16"/>
      <c r="G21" s="17"/>
      <c r="H21" s="18"/>
      <c r="I21" s="19"/>
      <c r="J21" s="21">
        <f t="shared" si="2"/>
        <v>17</v>
      </c>
      <c r="K21" s="3">
        <f>IF(ISERROR(LARGE(J$18:J$28,1)),0,(LARGE(J$18:J$28,1)))</f>
        <v>0</v>
      </c>
    </row>
    <row r="22" spans="1:11" ht="22.5" customHeight="1">
      <c r="A22" s="32" t="str">
        <f>Teams!$D$26</f>
        <v>Nikita Romain </v>
      </c>
      <c r="B22" s="4">
        <v>5</v>
      </c>
      <c r="C22" s="4">
        <v>7</v>
      </c>
      <c r="D22" s="4">
        <v>5</v>
      </c>
      <c r="E22" s="4">
        <v>5</v>
      </c>
      <c r="F22" s="16"/>
      <c r="G22" s="17"/>
      <c r="H22" s="18"/>
      <c r="I22" s="19"/>
      <c r="J22" s="21">
        <f t="shared" si="2"/>
        <v>17</v>
      </c>
      <c r="K22" s="3">
        <f>IF(ISERROR(LARGE(J$18:J$28,2)),0,(LARGE(J$18:J$28,2)))</f>
        <v>0</v>
      </c>
    </row>
    <row r="23" spans="1:11" ht="22.5" customHeight="1">
      <c r="A23" s="32" t="str">
        <f>Teams!$D$27</f>
        <v>Max Kähny</v>
      </c>
      <c r="B23" s="4">
        <v>12</v>
      </c>
      <c r="C23" s="4">
        <v>15</v>
      </c>
      <c r="D23" s="4">
        <v>15</v>
      </c>
      <c r="E23" s="4">
        <v>12</v>
      </c>
      <c r="F23" s="16"/>
      <c r="G23" s="17"/>
      <c r="H23" s="18"/>
      <c r="I23" s="19"/>
      <c r="J23" s="21">
        <f t="shared" si="2"/>
        <v>42</v>
      </c>
      <c r="K23" s="3">
        <f>IF(ISERROR(LARGE(J$18:J$28,3)),0,(LARGE(J$18:J$28,3)))</f>
        <v>0</v>
      </c>
    </row>
    <row r="24" spans="1:11" ht="22.5" customHeight="1">
      <c r="A24" s="32" t="str">
        <f>Teams!$D$28</f>
        <v>Gina Romain</v>
      </c>
      <c r="B24" s="4">
        <v>6</v>
      </c>
      <c r="C24" s="4">
        <v>5</v>
      </c>
      <c r="D24" s="4">
        <v>5</v>
      </c>
      <c r="E24" s="4">
        <v>4</v>
      </c>
      <c r="F24" s="16"/>
      <c r="G24" s="17"/>
      <c r="H24" s="18"/>
      <c r="I24" s="19"/>
      <c r="J24" s="21">
        <f t="shared" si="2"/>
        <v>16</v>
      </c>
      <c r="K24" s="3">
        <f>IF(ISERROR(LARGE(J$18:J$28,4)),0,(LARGE(J$18:J$28,4)))</f>
        <v>0</v>
      </c>
    </row>
    <row r="25" spans="1:11" ht="22.5" customHeight="1">
      <c r="A25" s="32" t="str">
        <f>Teams!$D$29</f>
        <v>Philip Friesen </v>
      </c>
      <c r="B25" s="4">
        <v>8</v>
      </c>
      <c r="C25" s="4">
        <v>8</v>
      </c>
      <c r="D25" s="4">
        <v>7</v>
      </c>
      <c r="E25" s="4">
        <v>6</v>
      </c>
      <c r="F25" s="16"/>
      <c r="G25" s="17"/>
      <c r="H25" s="18"/>
      <c r="I25" s="19"/>
      <c r="J25" s="21">
        <f t="shared" si="2"/>
        <v>23</v>
      </c>
      <c r="K25" s="3">
        <f>IF(ISERROR(LARGE(J$18:J$28,5)),0,(LARGE(J$18:J$28,5)))</f>
        <v>0</v>
      </c>
    </row>
    <row r="26" spans="1:11" ht="22.5" customHeight="1">
      <c r="A26" s="32" t="str">
        <f>Teams!$D$30</f>
        <v>U10 NN 4.9</v>
      </c>
      <c r="B26" s="4"/>
      <c r="C26" s="4"/>
      <c r="D26" s="4"/>
      <c r="E26" s="4"/>
      <c r="F26" s="16"/>
      <c r="G26" s="17"/>
      <c r="H26" s="18"/>
      <c r="I26" s="19"/>
      <c r="J26" s="21" t="e">
        <f t="shared" si="2"/>
        <v>#NUM!</v>
      </c>
      <c r="K26" s="3">
        <f>IF(ISERROR(LARGE(J$18:J$28,6)),0,(LARGE(J$18:J$28,6)))</f>
        <v>0</v>
      </c>
    </row>
    <row r="27" spans="1:10" ht="22.5" customHeight="1">
      <c r="A27" s="32" t="str">
        <f>Teams!$D$31</f>
        <v>U10 NN 4.10</v>
      </c>
      <c r="B27" s="4"/>
      <c r="C27" s="4"/>
      <c r="D27" s="4"/>
      <c r="E27" s="4"/>
      <c r="F27" s="16"/>
      <c r="G27" s="17"/>
      <c r="H27" s="18"/>
      <c r="I27" s="19"/>
      <c r="J27" s="21" t="e">
        <f t="shared" si="2"/>
        <v>#NUM!</v>
      </c>
    </row>
    <row r="28" spans="1:10" ht="22.5" customHeight="1">
      <c r="A28" s="32" t="str">
        <f>Teams!$D$32</f>
        <v>U10 NN 4.11</v>
      </c>
      <c r="B28" s="4"/>
      <c r="C28" s="4"/>
      <c r="D28" s="4"/>
      <c r="E28" s="4"/>
      <c r="F28" s="16"/>
      <c r="G28" s="17"/>
      <c r="H28" s="18"/>
      <c r="I28" s="19"/>
      <c r="J28" s="21" t="e">
        <f t="shared" si="2"/>
        <v>#NUM!</v>
      </c>
    </row>
    <row r="29" ht="22.5" customHeight="1"/>
    <row r="30" spans="1:10" ht="22.5" customHeight="1">
      <c r="A30" s="84" t="s">
        <v>105</v>
      </c>
      <c r="B30" s="84"/>
      <c r="C30" s="84"/>
      <c r="D30" s="78" t="s">
        <v>394</v>
      </c>
      <c r="E30" s="78"/>
      <c r="F30" s="78"/>
      <c r="G30" s="78"/>
      <c r="H30" s="78"/>
      <c r="I30" s="78"/>
      <c r="J30" s="78"/>
    </row>
    <row r="31" spans="1:3" ht="22.5" customHeight="1">
      <c r="A31" s="10" t="str">
        <f>Teams!$D$21</f>
        <v>TUS-Maulburg "Bambini" U10</v>
      </c>
      <c r="B31" s="80"/>
      <c r="C31" s="81"/>
    </row>
    <row r="32" spans="1:11" ht="12.75">
      <c r="A32" s="7" t="s">
        <v>106</v>
      </c>
      <c r="B32" s="82"/>
      <c r="C32" s="83"/>
      <c r="H32" s="8"/>
      <c r="I32" s="9"/>
      <c r="J32" s="22">
        <v>0.008448726851851851</v>
      </c>
      <c r="K32" s="3">
        <f>SUM(K21:K31)</f>
        <v>0</v>
      </c>
    </row>
    <row r="33" ht="25.5" customHeight="1"/>
    <row r="34" ht="22.5" customHeight="1"/>
    <row r="35" ht="22.5" customHeight="1"/>
  </sheetData>
  <sheetProtection/>
  <mergeCells count="8">
    <mergeCell ref="B31:C31"/>
    <mergeCell ref="B32:C32"/>
    <mergeCell ref="A1:J1"/>
    <mergeCell ref="C2:J2"/>
    <mergeCell ref="C5:J5"/>
    <mergeCell ref="C16:J16"/>
    <mergeCell ref="A30:C30"/>
    <mergeCell ref="D30:J30"/>
  </mergeCells>
  <conditionalFormatting sqref="A7:A14">
    <cfRule type="containsText" priority="2" dxfId="18" operator="containsText" stopIfTrue="1" text=" NN ">
      <formula>NOT(ISERROR(SEARCH(" NN ",A7)))</formula>
    </cfRule>
  </conditionalFormatting>
  <conditionalFormatting sqref="A18:A28">
    <cfRule type="containsText" priority="1" dxfId="18" operator="containsText" stopIfTrue="1" text=" NN ">
      <formula>NOT(ISERROR(SEARCH(" NN ",A18)))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Layout" workbookViewId="0" topLeftCell="A16">
      <selection activeCell="J32" sqref="J32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Teams!$F21</f>
        <v>TV Schwörstadt Schneller Blitz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113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Teams!$F$21</f>
        <v>TV Schwörstadt Schneller Blitz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Teams!$F$22</f>
        <v>Marlene Wisatzke</v>
      </c>
      <c r="B7" s="4">
        <v>1</v>
      </c>
      <c r="C7" s="4">
        <v>1</v>
      </c>
      <c r="D7" s="4"/>
      <c r="E7" s="4"/>
      <c r="F7" s="4"/>
      <c r="G7" s="4"/>
      <c r="H7" s="4"/>
      <c r="I7" s="4"/>
      <c r="J7" s="21">
        <f>SUM(B7:I7)</f>
        <v>2</v>
      </c>
      <c r="K7" s="3">
        <f>IF(ISERROR(LARGE(J$7:J$15,1)),0,(LARGE(J$7:J$15,1)))</f>
        <v>5</v>
      </c>
    </row>
    <row r="8" spans="1:11" ht="22.5" customHeight="1">
      <c r="A8" s="32" t="str">
        <f>Teams!$F$23</f>
        <v>Julian Brugger</v>
      </c>
      <c r="B8" s="4">
        <v>1</v>
      </c>
      <c r="C8" s="4">
        <v>1</v>
      </c>
      <c r="D8" s="4">
        <v>1</v>
      </c>
      <c r="E8" s="4"/>
      <c r="F8" s="4"/>
      <c r="G8" s="4"/>
      <c r="H8" s="4"/>
      <c r="I8" s="4"/>
      <c r="J8" s="21">
        <f aca="true" t="shared" si="1" ref="J8:J15">SUM(B8:I8)</f>
        <v>3</v>
      </c>
      <c r="K8" s="3">
        <f>IF(ISERROR(LARGE(J$7:J$15,2)),0,(LARGE(J$7:J$15,2)))</f>
        <v>4</v>
      </c>
    </row>
    <row r="9" spans="1:11" ht="22.5" customHeight="1">
      <c r="A9" s="32" t="str">
        <f>Teams!$F$24</f>
        <v>Ronja Ernst</v>
      </c>
      <c r="B9" s="4" t="s">
        <v>513</v>
      </c>
      <c r="C9" s="4"/>
      <c r="D9" s="4"/>
      <c r="E9" s="4"/>
      <c r="F9" s="4"/>
      <c r="G9" s="4"/>
      <c r="H9" s="4"/>
      <c r="I9" s="4"/>
      <c r="J9" s="21">
        <f t="shared" si="1"/>
        <v>0</v>
      </c>
      <c r="K9" s="3">
        <f>IF(ISERROR(LARGE(J$7:J$15,3)),0,(LARGE(J$7:J$15,3)))</f>
        <v>4</v>
      </c>
    </row>
    <row r="10" spans="1:11" ht="22.5" customHeight="1">
      <c r="A10" s="32" t="str">
        <f>Teams!$F$25</f>
        <v>Nico Ferraro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/>
      <c r="H10" s="4"/>
      <c r="I10" s="4"/>
      <c r="J10" s="21">
        <f t="shared" si="1"/>
        <v>5</v>
      </c>
      <c r="K10" s="3">
        <f>IF(ISERROR(LARGE(J$7:J$15,4)),0,(LARGE(J$7:J$15,4)))</f>
        <v>4</v>
      </c>
    </row>
    <row r="11" spans="1:11" ht="22.5" customHeight="1">
      <c r="A11" s="32" t="str">
        <f>Teams!$F$26</f>
        <v>Simon Klein</v>
      </c>
      <c r="B11" s="4">
        <v>1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21">
        <f t="shared" si="1"/>
        <v>4</v>
      </c>
      <c r="K11" s="3">
        <f>IF(ISERROR(LARGE(J$7:J$15,5)),0,(LARGE(J$7:J$15,5)))</f>
        <v>4</v>
      </c>
    </row>
    <row r="12" spans="1:11" ht="22.5" customHeight="1">
      <c r="A12" s="32" t="str">
        <f>Teams!$F$27</f>
        <v>Julian Held</v>
      </c>
      <c r="B12" s="4">
        <v>1</v>
      </c>
      <c r="C12" s="4">
        <v>1</v>
      </c>
      <c r="D12" s="4">
        <v>1</v>
      </c>
      <c r="E12" s="4"/>
      <c r="F12" s="4"/>
      <c r="G12" s="4"/>
      <c r="H12" s="4"/>
      <c r="I12" s="4"/>
      <c r="J12" s="21">
        <f t="shared" si="1"/>
        <v>3</v>
      </c>
      <c r="K12" s="3">
        <f>IF(ISERROR(LARGE(J$7:J$15,6)),0,(LARGE(J$7:J$15,6)))</f>
        <v>3</v>
      </c>
    </row>
    <row r="13" spans="1:10" ht="22.5" customHeight="1">
      <c r="A13" s="32" t="str">
        <f>Teams!$F$28</f>
        <v>Leon Gieringer</v>
      </c>
      <c r="B13" s="4">
        <v>1</v>
      </c>
      <c r="C13" s="4">
        <v>1</v>
      </c>
      <c r="D13" s="4">
        <v>1</v>
      </c>
      <c r="E13" s="4">
        <v>1</v>
      </c>
      <c r="F13" s="4"/>
      <c r="G13" s="4"/>
      <c r="H13" s="4"/>
      <c r="I13" s="4"/>
      <c r="J13" s="21">
        <f t="shared" si="1"/>
        <v>4</v>
      </c>
    </row>
    <row r="14" spans="1:10" ht="22.5" customHeight="1">
      <c r="A14" s="32" t="str">
        <f>Teams!$F$29</f>
        <v>Ronja Bühler</v>
      </c>
      <c r="B14" s="4">
        <v>1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21">
        <f t="shared" si="1"/>
        <v>4</v>
      </c>
    </row>
    <row r="15" spans="1:10" ht="22.5" customHeight="1">
      <c r="A15" s="32" t="str">
        <f>Teams!$F$30</f>
        <v>Heidrun Steigwald</v>
      </c>
      <c r="B15" s="4">
        <v>1</v>
      </c>
      <c r="C15" s="4">
        <v>1</v>
      </c>
      <c r="D15" s="4">
        <v>1</v>
      </c>
      <c r="E15" s="4">
        <v>1</v>
      </c>
      <c r="F15" s="4"/>
      <c r="G15" s="4"/>
      <c r="H15" s="4"/>
      <c r="I15" s="4"/>
      <c r="J15" s="21">
        <f t="shared" si="1"/>
        <v>4</v>
      </c>
    </row>
    <row r="16" ht="22.5" customHeight="1"/>
    <row r="17" spans="1:10" ht="22.5" customHeight="1">
      <c r="A17" s="6" t="s">
        <v>98</v>
      </c>
      <c r="B17" s="5"/>
      <c r="C17" s="79" t="s">
        <v>103</v>
      </c>
      <c r="D17" s="79"/>
      <c r="E17" s="79"/>
      <c r="F17" s="79"/>
      <c r="G17" s="79"/>
      <c r="H17" s="79"/>
      <c r="I17" s="79"/>
      <c r="J17" s="79"/>
    </row>
    <row r="18" spans="1:11" ht="12.75">
      <c r="A18" s="10" t="str">
        <f>Teams!$F$21</f>
        <v>TV Schwörstadt Schneller Blitz</v>
      </c>
      <c r="B18" s="11" t="s">
        <v>99</v>
      </c>
      <c r="C18" s="11" t="s">
        <v>100</v>
      </c>
      <c r="D18" s="11" t="s">
        <v>101</v>
      </c>
      <c r="E18" s="11" t="s">
        <v>102</v>
      </c>
      <c r="F18" s="13"/>
      <c r="G18" s="14"/>
      <c r="H18" s="14"/>
      <c r="I18" s="15"/>
      <c r="J18" s="12" t="s">
        <v>94</v>
      </c>
      <c r="K18" s="3">
        <f>SUM(K7:K17)</f>
        <v>24</v>
      </c>
    </row>
    <row r="19" spans="1:10" ht="25.5" customHeight="1">
      <c r="A19" s="32" t="str">
        <f>Teams!$F$22</f>
        <v>Marlene Wisatzke</v>
      </c>
      <c r="B19" s="4">
        <v>3</v>
      </c>
      <c r="C19" s="4">
        <v>4</v>
      </c>
      <c r="D19" s="4">
        <v>2</v>
      </c>
      <c r="E19" s="4">
        <v>3</v>
      </c>
      <c r="F19" s="16"/>
      <c r="G19" s="17"/>
      <c r="H19" s="18"/>
      <c r="I19" s="19"/>
      <c r="J19" s="21">
        <f>SUM((LARGE(B19:E19,1)),(LARGE(B19:E19,2)),(LARGE(B19:E19,3)))</f>
        <v>10</v>
      </c>
    </row>
    <row r="20" spans="1:11" ht="18.75" customHeight="1">
      <c r="A20" s="32" t="str">
        <f>Teams!$F$23</f>
        <v>Julian Brugger</v>
      </c>
      <c r="B20" s="4">
        <v>1</v>
      </c>
      <c r="C20" s="4">
        <v>4</v>
      </c>
      <c r="D20" s="4">
        <v>4</v>
      </c>
      <c r="E20" s="4">
        <v>6</v>
      </c>
      <c r="F20" s="16"/>
      <c r="G20" s="17"/>
      <c r="H20" s="18"/>
      <c r="I20" s="19"/>
      <c r="J20" s="21">
        <f aca="true" t="shared" si="2" ref="J20:J27">SUM((LARGE(B20:E20,1)),(LARGE(B20:E20,2)),(LARGE(B20:E20,3)))</f>
        <v>14</v>
      </c>
      <c r="K20" s="3" t="s">
        <v>95</v>
      </c>
    </row>
    <row r="21" spans="1:11" ht="22.5" customHeight="1">
      <c r="A21" s="32" t="str">
        <f>Teams!$F$24</f>
        <v>Ronja Ernst</v>
      </c>
      <c r="B21" s="4">
        <v>5</v>
      </c>
      <c r="C21" s="4">
        <v>5</v>
      </c>
      <c r="D21" s="4">
        <v>4</v>
      </c>
      <c r="E21" s="4">
        <v>4</v>
      </c>
      <c r="F21" s="16"/>
      <c r="G21" s="17"/>
      <c r="H21" s="18"/>
      <c r="I21" s="19"/>
      <c r="J21" s="21">
        <f t="shared" si="2"/>
        <v>14</v>
      </c>
      <c r="K21" s="3">
        <f>IF(ISERROR(LARGE(J$19:J$27,1)),0,(LARGE(J$19:J$27,1)))</f>
        <v>34</v>
      </c>
    </row>
    <row r="22" spans="1:11" ht="22.5" customHeight="1">
      <c r="A22" s="32" t="str">
        <f>Teams!$F$25</f>
        <v>Nico Ferraro</v>
      </c>
      <c r="B22" s="4">
        <v>10</v>
      </c>
      <c r="C22" s="4">
        <v>10</v>
      </c>
      <c r="D22" s="4">
        <v>10</v>
      </c>
      <c r="E22" s="4">
        <v>10</v>
      </c>
      <c r="F22" s="16"/>
      <c r="G22" s="17"/>
      <c r="H22" s="18"/>
      <c r="I22" s="19"/>
      <c r="J22" s="21">
        <f t="shared" si="2"/>
        <v>30</v>
      </c>
      <c r="K22" s="3">
        <f>IF(ISERROR(LARGE(J$19:J$27,2)),0,(LARGE(J$19:J$27,2)))</f>
        <v>30</v>
      </c>
    </row>
    <row r="23" spans="1:11" ht="22.5" customHeight="1">
      <c r="A23" s="32" t="str">
        <f>Teams!$F$26</f>
        <v>Simon Klein</v>
      </c>
      <c r="B23" s="4">
        <v>12</v>
      </c>
      <c r="C23" s="4">
        <v>11</v>
      </c>
      <c r="D23" s="4">
        <v>11</v>
      </c>
      <c r="E23" s="4">
        <v>11</v>
      </c>
      <c r="F23" s="16"/>
      <c r="G23" s="17"/>
      <c r="H23" s="18"/>
      <c r="I23" s="19"/>
      <c r="J23" s="21">
        <f t="shared" si="2"/>
        <v>34</v>
      </c>
      <c r="K23" s="3">
        <f>IF(ISERROR(LARGE(J$19:J$27,3)),0,(LARGE(J$19:J$27,3)))</f>
        <v>29</v>
      </c>
    </row>
    <row r="24" spans="1:11" ht="22.5" customHeight="1">
      <c r="A24" s="32" t="str">
        <f>Teams!$F$27</f>
        <v>Julian Held</v>
      </c>
      <c r="B24" s="4">
        <v>7</v>
      </c>
      <c r="C24" s="4">
        <v>9</v>
      </c>
      <c r="D24" s="4">
        <v>7</v>
      </c>
      <c r="E24" s="4">
        <v>7</v>
      </c>
      <c r="F24" s="16"/>
      <c r="G24" s="17"/>
      <c r="H24" s="18"/>
      <c r="I24" s="19"/>
      <c r="J24" s="21">
        <f t="shared" si="2"/>
        <v>23</v>
      </c>
      <c r="K24" s="3">
        <f>IF(ISERROR(LARGE(J$19:J$27,4)),0,(LARGE(J$19:J$27,4)))</f>
        <v>23</v>
      </c>
    </row>
    <row r="25" spans="1:11" ht="22.5" customHeight="1">
      <c r="A25" s="32" t="str">
        <f>Teams!$F$28</f>
        <v>Leon Gieringer</v>
      </c>
      <c r="B25" s="4">
        <v>10</v>
      </c>
      <c r="C25" s="4">
        <v>10</v>
      </c>
      <c r="D25" s="4">
        <v>9</v>
      </c>
      <c r="E25" s="4">
        <v>9</v>
      </c>
      <c r="F25" s="16"/>
      <c r="G25" s="17"/>
      <c r="H25" s="18"/>
      <c r="I25" s="19"/>
      <c r="J25" s="21">
        <f t="shared" si="2"/>
        <v>29</v>
      </c>
      <c r="K25" s="3">
        <f>IF(ISERROR(LARGE(J$19:J$27,5)),0,(LARGE(J$19:J$27,5)))</f>
        <v>19</v>
      </c>
    </row>
    <row r="26" spans="1:11" ht="22.5" customHeight="1">
      <c r="A26" s="32" t="str">
        <f>Teams!$F$29</f>
        <v>Ronja Bühler</v>
      </c>
      <c r="B26" s="4">
        <v>6</v>
      </c>
      <c r="C26" s="4">
        <v>3</v>
      </c>
      <c r="D26" s="4">
        <v>7</v>
      </c>
      <c r="E26" s="4">
        <v>6</v>
      </c>
      <c r="F26" s="16"/>
      <c r="G26" s="17"/>
      <c r="H26" s="18"/>
      <c r="I26" s="19"/>
      <c r="J26" s="21">
        <f t="shared" si="2"/>
        <v>19</v>
      </c>
      <c r="K26" s="3">
        <f>IF(ISERROR(LARGE(J$19:J$27,6)),0,(LARGE(J$19:J$27,6)))</f>
        <v>17</v>
      </c>
    </row>
    <row r="27" spans="1:10" ht="22.5" customHeight="1">
      <c r="A27" s="32" t="str">
        <f>Teams!$F$30</f>
        <v>Heidrun Steigwald</v>
      </c>
      <c r="B27" s="4">
        <v>5</v>
      </c>
      <c r="C27" s="4">
        <v>4</v>
      </c>
      <c r="D27" s="4">
        <v>6</v>
      </c>
      <c r="E27" s="4">
        <v>6</v>
      </c>
      <c r="F27" s="16"/>
      <c r="G27" s="17"/>
      <c r="H27" s="18"/>
      <c r="I27" s="19"/>
      <c r="J27" s="21">
        <f t="shared" si="2"/>
        <v>17</v>
      </c>
    </row>
    <row r="28" ht="22.5" customHeight="1"/>
    <row r="29" spans="1:10" ht="22.5" customHeight="1">
      <c r="A29" s="84" t="s">
        <v>105</v>
      </c>
      <c r="B29" s="84"/>
      <c r="C29" s="84"/>
      <c r="D29" s="78" t="s">
        <v>394</v>
      </c>
      <c r="E29" s="78"/>
      <c r="F29" s="78"/>
      <c r="G29" s="78"/>
      <c r="H29" s="78"/>
      <c r="I29" s="78"/>
      <c r="J29" s="78"/>
    </row>
    <row r="30" spans="1:3" ht="22.5" customHeight="1">
      <c r="A30" s="10" t="str">
        <f>Teams!$F$21</f>
        <v>TV Schwörstadt Schneller Blitz</v>
      </c>
      <c r="B30" s="80"/>
      <c r="C30" s="81"/>
    </row>
    <row r="31" spans="1:10" ht="22.5" customHeight="1">
      <c r="A31" s="7" t="s">
        <v>106</v>
      </c>
      <c r="B31" s="82"/>
      <c r="C31" s="83"/>
      <c r="H31" s="8"/>
      <c r="I31" s="9"/>
      <c r="J31" s="22">
        <v>0.0074450231481481485</v>
      </c>
    </row>
    <row r="32" ht="12.75">
      <c r="K32" s="3">
        <f>SUM(K21:K31)</f>
        <v>152</v>
      </c>
    </row>
    <row r="33" ht="25.5" customHeight="1"/>
    <row r="34" ht="22.5" customHeight="1"/>
    <row r="35" ht="22.5" customHeight="1"/>
  </sheetData>
  <sheetProtection/>
  <mergeCells count="8">
    <mergeCell ref="B30:C30"/>
    <mergeCell ref="B31:C31"/>
    <mergeCell ref="A1:J1"/>
    <mergeCell ref="C2:J2"/>
    <mergeCell ref="C5:J5"/>
    <mergeCell ref="C17:J17"/>
    <mergeCell ref="A29:C29"/>
    <mergeCell ref="D29:J29"/>
  </mergeCells>
  <conditionalFormatting sqref="A7:A15">
    <cfRule type="containsText" priority="2" dxfId="18" operator="containsText" stopIfTrue="1" text=" NN ">
      <formula>NOT(ISERROR(SEARCH(" NN ",A7)))</formula>
    </cfRule>
  </conditionalFormatting>
  <conditionalFormatting sqref="A19:A27">
    <cfRule type="containsText" priority="1" dxfId="18" operator="containsText" stopIfTrue="1" text=" NN ">
      <formula>NOT(ISERROR(SEARCH(" NN ",A19)))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7">
      <selection activeCell="J36" sqref="J36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Teams!$G21</f>
        <v>TV Wehr U10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133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Teams!$G$21</f>
        <v>TV Wehr U10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Teams!$G$22</f>
        <v>Denise Hartmann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/>
      <c r="I7" s="4"/>
      <c r="J7" s="21">
        <f>SUM(B7:I7)</f>
        <v>6</v>
      </c>
      <c r="K7" s="3">
        <f>IF(ISERROR(LARGE(J$7:J$17,1)),0,(LARGE(J$7:J$17,1)))</f>
        <v>6</v>
      </c>
    </row>
    <row r="8" spans="1:11" ht="22.5" customHeight="1">
      <c r="A8" s="32" t="str">
        <f>Teams!$G$23</f>
        <v>Franziska Brasch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/>
      <c r="I8" s="4"/>
      <c r="J8" s="21">
        <f aca="true" t="shared" si="1" ref="J8:J17">SUM(B8:I8)</f>
        <v>6</v>
      </c>
      <c r="K8" s="3">
        <f>IF(ISERROR(LARGE(J$7:J$17,2)),0,(LARGE(J$7:J$17,2)))</f>
        <v>6</v>
      </c>
    </row>
    <row r="9" spans="1:11" ht="22.5" customHeight="1">
      <c r="A9" s="32" t="str">
        <f>Teams!$G$24</f>
        <v>Maximilian Geis</v>
      </c>
      <c r="B9" s="4">
        <v>1</v>
      </c>
      <c r="C9" s="4">
        <v>1</v>
      </c>
      <c r="D9" s="4"/>
      <c r="E9" s="4"/>
      <c r="F9" s="4"/>
      <c r="G9" s="4"/>
      <c r="H9" s="4"/>
      <c r="I9" s="4"/>
      <c r="J9" s="21">
        <f t="shared" si="1"/>
        <v>2</v>
      </c>
      <c r="K9" s="3">
        <f>IF(ISERROR(LARGE(J$7:J$17,3)),0,(LARGE(J$7:J$17,3)))</f>
        <v>5</v>
      </c>
    </row>
    <row r="10" spans="1:11" ht="22.5" customHeight="1">
      <c r="A10" s="32" t="str">
        <f>Teams!$G$25</f>
        <v>Devin Thomas</v>
      </c>
      <c r="B10" s="4">
        <v>1</v>
      </c>
      <c r="C10" s="4">
        <v>1</v>
      </c>
      <c r="D10" s="4">
        <v>1</v>
      </c>
      <c r="E10" s="4">
        <v>1</v>
      </c>
      <c r="F10" s="4"/>
      <c r="G10" s="4"/>
      <c r="H10" s="4"/>
      <c r="I10" s="4"/>
      <c r="J10" s="21">
        <f t="shared" si="1"/>
        <v>4</v>
      </c>
      <c r="K10" s="3">
        <f>IF(ISERROR(LARGE(J$7:J$17,4)),0,(LARGE(J$7:J$17,4)))</f>
        <v>4</v>
      </c>
    </row>
    <row r="11" spans="1:11" ht="22.5" customHeight="1">
      <c r="A11" s="32" t="str">
        <f>Teams!$G$26</f>
        <v>Yannik Müller</v>
      </c>
      <c r="B11" s="4">
        <v>1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21">
        <f t="shared" si="1"/>
        <v>4</v>
      </c>
      <c r="K11" s="3">
        <f>IF(ISERROR(LARGE(J$7:J$17,5)),0,(LARGE(J$7:J$17,5)))</f>
        <v>4</v>
      </c>
    </row>
    <row r="12" spans="1:11" ht="22.5" customHeight="1">
      <c r="A12" s="32" t="str">
        <f>Teams!$G$27</f>
        <v>Leonie Hahn </v>
      </c>
      <c r="B12" s="4">
        <v>1</v>
      </c>
      <c r="C12" s="4">
        <v>1</v>
      </c>
      <c r="D12" s="4">
        <v>1</v>
      </c>
      <c r="E12" s="4"/>
      <c r="F12" s="4"/>
      <c r="G12" s="4"/>
      <c r="H12" s="4"/>
      <c r="I12" s="4"/>
      <c r="J12" s="21">
        <f t="shared" si="1"/>
        <v>3</v>
      </c>
      <c r="K12" s="3">
        <f>IF(ISERROR(LARGE(J$7:J$17,6)),0,(LARGE(J$7:J$17,6)))</f>
        <v>4</v>
      </c>
    </row>
    <row r="13" spans="1:10" ht="22.5" customHeight="1">
      <c r="A13" s="32" t="str">
        <f>Teams!$G$28</f>
        <v>Shania Klotter</v>
      </c>
      <c r="B13" s="4">
        <v>1</v>
      </c>
      <c r="C13" s="4">
        <v>1</v>
      </c>
      <c r="D13" s="4" t="s">
        <v>512</v>
      </c>
      <c r="E13" s="4"/>
      <c r="F13" s="4"/>
      <c r="G13" s="4"/>
      <c r="H13" s="4"/>
      <c r="I13" s="4"/>
      <c r="J13" s="21">
        <f t="shared" si="1"/>
        <v>2</v>
      </c>
    </row>
    <row r="14" spans="1:10" ht="22.5" customHeight="1">
      <c r="A14" s="32" t="str">
        <f>Teams!$G$29</f>
        <v>Luis Klang </v>
      </c>
      <c r="B14" s="4">
        <v>1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21">
        <f t="shared" si="1"/>
        <v>4</v>
      </c>
    </row>
    <row r="15" spans="1:10" ht="22.5" customHeight="1">
      <c r="A15" s="32" t="str">
        <f>Teams!$G$30</f>
        <v>Sabrina Völkle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/>
      <c r="H15" s="4"/>
      <c r="I15" s="4"/>
      <c r="J15" s="21">
        <f t="shared" si="1"/>
        <v>5</v>
      </c>
    </row>
    <row r="16" spans="1:10" ht="22.5" customHeight="1">
      <c r="A16" s="32" t="str">
        <f>Teams!$G$31</f>
        <v>Tatjana Beutenmüller</v>
      </c>
      <c r="B16" s="4">
        <v>1</v>
      </c>
      <c r="C16" s="4">
        <v>1</v>
      </c>
      <c r="D16" s="4">
        <v>1</v>
      </c>
      <c r="E16" s="4">
        <v>1</v>
      </c>
      <c r="F16" s="4"/>
      <c r="G16" s="4"/>
      <c r="H16" s="4"/>
      <c r="I16" s="4"/>
      <c r="J16" s="21">
        <f t="shared" si="1"/>
        <v>4</v>
      </c>
    </row>
    <row r="17" spans="1:10" ht="22.5" customHeight="1">
      <c r="A17" s="32" t="str">
        <f>Teams!$G$32</f>
        <v>Tim Huber</v>
      </c>
      <c r="B17" s="4">
        <v>1</v>
      </c>
      <c r="C17" s="4">
        <v>1</v>
      </c>
      <c r="D17" s="4">
        <v>1</v>
      </c>
      <c r="E17" s="4"/>
      <c r="F17" s="4"/>
      <c r="G17" s="4"/>
      <c r="H17" s="4"/>
      <c r="I17" s="4"/>
      <c r="J17" s="21">
        <f t="shared" si="1"/>
        <v>3</v>
      </c>
    </row>
    <row r="18" ht="12.75">
      <c r="K18" s="3">
        <f>SUM(K7:K17)</f>
        <v>29</v>
      </c>
    </row>
    <row r="19" spans="1:10" ht="25.5" customHeight="1">
      <c r="A19" s="6" t="s">
        <v>98</v>
      </c>
      <c r="B19" s="5"/>
      <c r="C19" s="79" t="s">
        <v>103</v>
      </c>
      <c r="D19" s="79"/>
      <c r="E19" s="79"/>
      <c r="F19" s="79"/>
      <c r="G19" s="79"/>
      <c r="H19" s="79"/>
      <c r="I19" s="79"/>
      <c r="J19" s="79"/>
    </row>
    <row r="20" spans="1:11" ht="18.75" customHeight="1">
      <c r="A20" s="10" t="str">
        <f>Teams!$G$21</f>
        <v>TV Wehr U10</v>
      </c>
      <c r="B20" s="11" t="s">
        <v>99</v>
      </c>
      <c r="C20" s="11" t="s">
        <v>100</v>
      </c>
      <c r="D20" s="11" t="s">
        <v>101</v>
      </c>
      <c r="E20" s="11" t="s">
        <v>102</v>
      </c>
      <c r="F20" s="13"/>
      <c r="G20" s="14"/>
      <c r="H20" s="14"/>
      <c r="I20" s="15"/>
      <c r="J20" s="12" t="s">
        <v>94</v>
      </c>
      <c r="K20" s="3" t="s">
        <v>95</v>
      </c>
    </row>
    <row r="21" spans="1:11" ht="22.5" customHeight="1">
      <c r="A21" s="32" t="str">
        <f>Teams!$G$22</f>
        <v>Denise Hartmann</v>
      </c>
      <c r="B21" s="4">
        <v>9</v>
      </c>
      <c r="C21" s="4">
        <v>8</v>
      </c>
      <c r="D21" s="4">
        <v>9</v>
      </c>
      <c r="E21" s="4">
        <v>8</v>
      </c>
      <c r="F21" s="16"/>
      <c r="G21" s="17"/>
      <c r="H21" s="18"/>
      <c r="I21" s="19"/>
      <c r="J21" s="21">
        <f>SUM((LARGE(B21:E21,1)),(LARGE(B21:E21,2)),(LARGE(B21:E21,3)))</f>
        <v>26</v>
      </c>
      <c r="K21" s="3">
        <f>IF(ISERROR(LARGE(J$21:J$31,1)),0,(LARGE(J$21:J$31,1)))</f>
        <v>39</v>
      </c>
    </row>
    <row r="22" spans="1:11" ht="22.5" customHeight="1">
      <c r="A22" s="32" t="str">
        <f>Teams!$G$23</f>
        <v>Franziska Brasch</v>
      </c>
      <c r="B22" s="4">
        <v>9</v>
      </c>
      <c r="C22" s="4">
        <v>7</v>
      </c>
      <c r="D22" s="4">
        <v>8</v>
      </c>
      <c r="E22" s="4">
        <v>8</v>
      </c>
      <c r="F22" s="16"/>
      <c r="G22" s="17"/>
      <c r="H22" s="18"/>
      <c r="I22" s="19"/>
      <c r="J22" s="21">
        <f aca="true" t="shared" si="2" ref="J22:J31">SUM((LARGE(B22:E22,1)),(LARGE(B22:E22,2)),(LARGE(B22:E22,3)))</f>
        <v>25</v>
      </c>
      <c r="K22" s="3">
        <f>IF(ISERROR(LARGE(J$21:J$31,2)),0,(LARGE(J$21:J$31,2)))</f>
        <v>34</v>
      </c>
    </row>
    <row r="23" spans="1:11" ht="22.5" customHeight="1">
      <c r="A23" s="32" t="str">
        <f>Teams!$G$24</f>
        <v>Maximilian Geis</v>
      </c>
      <c r="B23" s="4">
        <v>7</v>
      </c>
      <c r="C23" s="4">
        <v>10</v>
      </c>
      <c r="D23" s="4">
        <v>9</v>
      </c>
      <c r="E23" s="4">
        <v>7</v>
      </c>
      <c r="F23" s="16"/>
      <c r="G23" s="17"/>
      <c r="H23" s="18"/>
      <c r="I23" s="19"/>
      <c r="J23" s="21">
        <f t="shared" si="2"/>
        <v>26</v>
      </c>
      <c r="K23" s="3">
        <f>IF(ISERROR(LARGE(J$21:J$31,3)),0,(LARGE(J$21:J$31,3)))</f>
        <v>31</v>
      </c>
    </row>
    <row r="24" spans="1:11" ht="22.5" customHeight="1">
      <c r="A24" s="32" t="str">
        <f>Teams!$G$25</f>
        <v>Devin Thomas</v>
      </c>
      <c r="B24" s="4">
        <v>12</v>
      </c>
      <c r="C24" s="4">
        <v>13</v>
      </c>
      <c r="D24" s="4">
        <v>13</v>
      </c>
      <c r="E24" s="4">
        <v>13</v>
      </c>
      <c r="F24" s="16"/>
      <c r="G24" s="17"/>
      <c r="H24" s="18"/>
      <c r="I24" s="19"/>
      <c r="J24" s="21">
        <f t="shared" si="2"/>
        <v>39</v>
      </c>
      <c r="K24" s="3">
        <f>IF(ISERROR(LARGE(J$21:J$31,4)),0,(LARGE(J$21:J$31,4)))</f>
        <v>31</v>
      </c>
    </row>
    <row r="25" spans="1:11" ht="22.5" customHeight="1">
      <c r="A25" s="32" t="str">
        <f>Teams!$G$26</f>
        <v>Yannik Müller</v>
      </c>
      <c r="B25" s="4">
        <v>10</v>
      </c>
      <c r="C25" s="4">
        <v>8</v>
      </c>
      <c r="D25" s="4">
        <v>8</v>
      </c>
      <c r="E25" s="4">
        <v>9</v>
      </c>
      <c r="F25" s="16"/>
      <c r="G25" s="17"/>
      <c r="H25" s="18"/>
      <c r="I25" s="19"/>
      <c r="J25" s="21">
        <f t="shared" si="2"/>
        <v>27</v>
      </c>
      <c r="K25" s="3">
        <f>IF(ISERROR(LARGE(J$21:J$31,5)),0,(LARGE(J$21:J$31,5)))</f>
        <v>29</v>
      </c>
    </row>
    <row r="26" spans="1:11" ht="22.5" customHeight="1">
      <c r="A26" s="32" t="str">
        <f>Teams!$G$27</f>
        <v>Leonie Hahn </v>
      </c>
      <c r="B26" s="4">
        <v>7</v>
      </c>
      <c r="C26" s="4">
        <v>1</v>
      </c>
      <c r="D26" s="4">
        <v>6</v>
      </c>
      <c r="E26" s="4">
        <v>1</v>
      </c>
      <c r="F26" s="16"/>
      <c r="G26" s="17"/>
      <c r="H26" s="18"/>
      <c r="I26" s="19"/>
      <c r="J26" s="21">
        <f t="shared" si="2"/>
        <v>14</v>
      </c>
      <c r="K26" s="3">
        <f>IF(ISERROR(LARGE(J$21:J$31,6)),0,(LARGE(J$21:J$31,6)))</f>
        <v>27</v>
      </c>
    </row>
    <row r="27" spans="1:10" ht="22.5" customHeight="1">
      <c r="A27" s="32" t="str">
        <f>Teams!$G$28</f>
        <v>Shania Klotter</v>
      </c>
      <c r="B27" s="4">
        <v>10</v>
      </c>
      <c r="C27" s="4">
        <v>11</v>
      </c>
      <c r="D27" s="4">
        <v>10</v>
      </c>
      <c r="E27" s="4">
        <v>10</v>
      </c>
      <c r="F27" s="16"/>
      <c r="G27" s="17"/>
      <c r="H27" s="18"/>
      <c r="I27" s="19"/>
      <c r="J27" s="21">
        <f t="shared" si="2"/>
        <v>31</v>
      </c>
    </row>
    <row r="28" spans="1:10" ht="22.5" customHeight="1">
      <c r="A28" s="32" t="str">
        <f>Teams!$G$29</f>
        <v>Luis Klang </v>
      </c>
      <c r="B28" s="4">
        <v>9</v>
      </c>
      <c r="C28" s="4">
        <v>0</v>
      </c>
      <c r="D28" s="4">
        <v>9</v>
      </c>
      <c r="E28" s="4">
        <v>11</v>
      </c>
      <c r="F28" s="16"/>
      <c r="G28" s="17"/>
      <c r="H28" s="18"/>
      <c r="I28" s="19"/>
      <c r="J28" s="21">
        <f t="shared" si="2"/>
        <v>29</v>
      </c>
    </row>
    <row r="29" spans="1:10" ht="22.5" customHeight="1">
      <c r="A29" s="32" t="str">
        <f>Teams!$G$30</f>
        <v>Sabrina Völkle</v>
      </c>
      <c r="B29" s="4">
        <v>10</v>
      </c>
      <c r="C29" s="4">
        <v>11</v>
      </c>
      <c r="D29" s="4">
        <v>10</v>
      </c>
      <c r="E29" s="4">
        <v>10</v>
      </c>
      <c r="F29" s="16"/>
      <c r="G29" s="17"/>
      <c r="H29" s="18"/>
      <c r="I29" s="19"/>
      <c r="J29" s="21">
        <f t="shared" si="2"/>
        <v>31</v>
      </c>
    </row>
    <row r="30" spans="1:10" ht="22.5" customHeight="1">
      <c r="A30" s="32" t="str">
        <f>Teams!$G$31</f>
        <v>Tatjana Beutenmüller</v>
      </c>
      <c r="B30" s="4">
        <v>7</v>
      </c>
      <c r="C30" s="4">
        <v>6</v>
      </c>
      <c r="D30" s="4">
        <v>7</v>
      </c>
      <c r="E30" s="4">
        <v>8</v>
      </c>
      <c r="F30" s="16"/>
      <c r="G30" s="17"/>
      <c r="H30" s="18"/>
      <c r="I30" s="19"/>
      <c r="J30" s="21">
        <f t="shared" si="2"/>
        <v>22</v>
      </c>
    </row>
    <row r="31" spans="1:10" ht="22.5" customHeight="1">
      <c r="A31" s="32" t="str">
        <f>Teams!$G$32</f>
        <v>Tim Huber</v>
      </c>
      <c r="B31" s="4">
        <v>11</v>
      </c>
      <c r="C31" s="4">
        <v>11</v>
      </c>
      <c r="D31" s="4">
        <v>12</v>
      </c>
      <c r="E31" s="4">
        <v>10</v>
      </c>
      <c r="F31" s="16"/>
      <c r="G31" s="17"/>
      <c r="H31" s="18"/>
      <c r="I31" s="19"/>
      <c r="J31" s="21">
        <f t="shared" si="2"/>
        <v>34</v>
      </c>
    </row>
    <row r="32" ht="12.75">
      <c r="K32" s="3">
        <f>SUM(K21:K31)</f>
        <v>191</v>
      </c>
    </row>
    <row r="33" spans="1:10" ht="25.5" customHeight="1">
      <c r="A33" s="84" t="s">
        <v>105</v>
      </c>
      <c r="B33" s="84"/>
      <c r="C33" s="84"/>
      <c r="D33" s="78" t="s">
        <v>394</v>
      </c>
      <c r="E33" s="78"/>
      <c r="F33" s="78"/>
      <c r="G33" s="78"/>
      <c r="H33" s="78"/>
      <c r="I33" s="78"/>
      <c r="J33" s="78"/>
    </row>
    <row r="34" spans="1:3" ht="22.5" customHeight="1">
      <c r="A34" s="10" t="str">
        <f>Teams!$G$21</f>
        <v>TV Wehr U10</v>
      </c>
      <c r="B34" s="80"/>
      <c r="C34" s="81"/>
    </row>
    <row r="35" spans="1:10" ht="22.5" customHeight="1">
      <c r="A35" s="7" t="s">
        <v>106</v>
      </c>
      <c r="B35" s="82"/>
      <c r="C35" s="83"/>
      <c r="H35" s="8"/>
      <c r="I35" s="9"/>
      <c r="J35" s="22">
        <v>0.006291898148148147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8" operator="containsText" stopIfTrue="1" text=" NN ">
      <formula>NOT(ISERROR(SEARCH(" NN ",A7)))</formula>
    </cfRule>
  </conditionalFormatting>
  <conditionalFormatting sqref="A21:A31">
    <cfRule type="containsText" priority="1" dxfId="18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view="pageLayout" workbookViewId="0" topLeftCell="A17">
      <selection activeCell="J35" sqref="J35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Teams!$I21</f>
        <v>TV Rheinfelden U10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105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Teams!$I$21</f>
        <v>TV Rheinfelden U10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Teams!$I$22</f>
        <v>Julia Steinegger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/>
      <c r="H7" s="4"/>
      <c r="I7" s="4"/>
      <c r="J7" s="21">
        <f>SUM(B7:I7)</f>
        <v>5</v>
      </c>
      <c r="K7" s="3">
        <f>IF(ISERROR(LARGE(J$7:J$16,1)),0,(LARGE(J$7:J$16,1)))</f>
        <v>5</v>
      </c>
    </row>
    <row r="8" spans="1:11" ht="22.5" customHeight="1">
      <c r="A8" s="32" t="str">
        <f>Teams!$I$23</f>
        <v>Maximilian Winter</v>
      </c>
      <c r="B8" s="4">
        <v>1</v>
      </c>
      <c r="C8" s="4">
        <v>1</v>
      </c>
      <c r="D8" s="4">
        <v>1</v>
      </c>
      <c r="E8" s="4">
        <v>1</v>
      </c>
      <c r="F8" s="4"/>
      <c r="G8" s="4"/>
      <c r="H8" s="4"/>
      <c r="I8" s="4"/>
      <c r="J8" s="21">
        <f aca="true" t="shared" si="1" ref="J8:J16">SUM(B8:I8)</f>
        <v>4</v>
      </c>
      <c r="K8" s="3">
        <f>IF(ISERROR(LARGE(J$7:J$16,2)),0,(LARGE(J$7:J$16,2)))</f>
        <v>5</v>
      </c>
    </row>
    <row r="9" spans="1:11" ht="22.5" customHeight="1">
      <c r="A9" s="32" t="str">
        <f>Teams!$I$24</f>
        <v>Lynn Zeender </v>
      </c>
      <c r="B9" s="4">
        <v>1</v>
      </c>
      <c r="C9" s="4"/>
      <c r="D9" s="4"/>
      <c r="E9" s="4"/>
      <c r="F9" s="4"/>
      <c r="G9" s="4"/>
      <c r="H9" s="4"/>
      <c r="I9" s="4"/>
      <c r="J9" s="21">
        <f t="shared" si="1"/>
        <v>1</v>
      </c>
      <c r="K9" s="3">
        <f>IF(ISERROR(LARGE(J$7:J$16,3)),0,(LARGE(J$7:J$16,3)))</f>
        <v>4</v>
      </c>
    </row>
    <row r="10" spans="1:11" ht="22.5" customHeight="1">
      <c r="A10" s="32" t="str">
        <f>Teams!$I$25</f>
        <v>Michele Müller</v>
      </c>
      <c r="B10" s="4">
        <v>1</v>
      </c>
      <c r="C10" s="4">
        <v>1</v>
      </c>
      <c r="D10" s="4">
        <v>1</v>
      </c>
      <c r="E10" s="4"/>
      <c r="F10" s="4"/>
      <c r="G10" s="4"/>
      <c r="H10" s="4"/>
      <c r="I10" s="4"/>
      <c r="J10" s="21">
        <f t="shared" si="1"/>
        <v>3</v>
      </c>
      <c r="K10" s="3">
        <f>IF(ISERROR(LARGE(J$7:J$16,4)),0,(LARGE(J$7:J$16,4)))</f>
        <v>4</v>
      </c>
    </row>
    <row r="11" spans="1:11" ht="22.5" customHeight="1">
      <c r="A11" s="32" t="str">
        <f>Teams!$I$26</f>
        <v>Amy Ley</v>
      </c>
      <c r="B11" s="4">
        <v>1</v>
      </c>
      <c r="C11" s="4">
        <v>1</v>
      </c>
      <c r="D11" s="4"/>
      <c r="E11" s="4"/>
      <c r="F11" s="4"/>
      <c r="G11" s="4"/>
      <c r="H11" s="4"/>
      <c r="I11" s="4"/>
      <c r="J11" s="21">
        <f t="shared" si="1"/>
        <v>2</v>
      </c>
      <c r="K11" s="3">
        <f>IF(ISERROR(LARGE(J$7:J$16,5)),0,(LARGE(J$7:J$16,5)))</f>
        <v>4</v>
      </c>
    </row>
    <row r="12" spans="1:11" ht="22.5" customHeight="1">
      <c r="A12" s="32" t="str">
        <f>Teams!$I$27</f>
        <v>Maximilian Eigner</v>
      </c>
      <c r="B12" s="4">
        <v>1</v>
      </c>
      <c r="C12" s="4">
        <v>1</v>
      </c>
      <c r="D12" s="4"/>
      <c r="E12" s="4"/>
      <c r="F12" s="4"/>
      <c r="G12" s="4"/>
      <c r="H12" s="4"/>
      <c r="I12" s="4"/>
      <c r="J12" s="21">
        <f t="shared" si="1"/>
        <v>2</v>
      </c>
      <c r="K12" s="3">
        <f>IF(ISERROR(LARGE(J$7:J$16,6)),0,(LARGE(J$7:J$16,6)))</f>
        <v>3</v>
      </c>
    </row>
    <row r="13" spans="1:10" ht="22.5" customHeight="1">
      <c r="A13" s="32" t="str">
        <f>Teams!$I$28</f>
        <v>Luk Meyer</v>
      </c>
      <c r="B13" s="4">
        <v>1</v>
      </c>
      <c r="C13" s="4">
        <v>1</v>
      </c>
      <c r="D13" s="4"/>
      <c r="E13" s="4"/>
      <c r="F13" s="4"/>
      <c r="G13" s="4"/>
      <c r="H13" s="4"/>
      <c r="I13" s="4"/>
      <c r="J13" s="21">
        <f t="shared" si="1"/>
        <v>2</v>
      </c>
    </row>
    <row r="14" spans="1:10" ht="22.5" customHeight="1">
      <c r="A14" s="32" t="str">
        <f>Teams!$I$29</f>
        <v>Simon Gwangwaa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/>
      <c r="H14" s="4"/>
      <c r="I14" s="4"/>
      <c r="J14" s="21">
        <f t="shared" si="1"/>
        <v>5</v>
      </c>
    </row>
    <row r="15" spans="1:10" ht="22.5" customHeight="1">
      <c r="A15" s="32" t="str">
        <f>Teams!$I$30</f>
        <v>Christian Bittermann</v>
      </c>
      <c r="B15" s="4">
        <v>1</v>
      </c>
      <c r="C15" s="4">
        <v>1</v>
      </c>
      <c r="D15" s="4">
        <v>1</v>
      </c>
      <c r="E15" s="4">
        <v>1</v>
      </c>
      <c r="F15" s="4"/>
      <c r="G15" s="4"/>
      <c r="H15" s="4"/>
      <c r="I15" s="4"/>
      <c r="J15" s="21">
        <f t="shared" si="1"/>
        <v>4</v>
      </c>
    </row>
    <row r="16" spans="1:10" ht="22.5" customHeight="1">
      <c r="A16" s="32" t="str">
        <f>Teams!$I$31</f>
        <v>Luisa Suckat</v>
      </c>
      <c r="B16" s="4">
        <v>1</v>
      </c>
      <c r="C16" s="4">
        <v>1</v>
      </c>
      <c r="D16" s="4">
        <v>1</v>
      </c>
      <c r="E16" s="4">
        <v>1</v>
      </c>
      <c r="F16" s="4"/>
      <c r="G16" s="4"/>
      <c r="H16" s="4"/>
      <c r="I16" s="4"/>
      <c r="J16" s="21">
        <f t="shared" si="1"/>
        <v>4</v>
      </c>
    </row>
    <row r="17" ht="22.5" customHeight="1"/>
    <row r="18" spans="1:11" ht="15.75">
      <c r="A18" s="6" t="s">
        <v>98</v>
      </c>
      <c r="B18" s="5"/>
      <c r="C18" s="79" t="s">
        <v>103</v>
      </c>
      <c r="D18" s="79"/>
      <c r="E18" s="79"/>
      <c r="F18" s="79"/>
      <c r="G18" s="79"/>
      <c r="H18" s="79"/>
      <c r="I18" s="79"/>
      <c r="J18" s="79"/>
      <c r="K18" s="3">
        <f>SUM(K7:K17)</f>
        <v>25</v>
      </c>
    </row>
    <row r="19" spans="1:10" ht="25.5" customHeight="1">
      <c r="A19" s="10" t="str">
        <f>Teams!$I$21</f>
        <v>TV Rheinfelden U10</v>
      </c>
      <c r="B19" s="11" t="s">
        <v>99</v>
      </c>
      <c r="C19" s="11" t="s">
        <v>100</v>
      </c>
      <c r="D19" s="11" t="s">
        <v>101</v>
      </c>
      <c r="E19" s="11" t="s">
        <v>102</v>
      </c>
      <c r="F19" s="13"/>
      <c r="G19" s="14"/>
      <c r="H19" s="14"/>
      <c r="I19" s="15"/>
      <c r="J19" s="12" t="s">
        <v>94</v>
      </c>
    </row>
    <row r="20" spans="1:11" ht="18.75" customHeight="1">
      <c r="A20" s="32" t="str">
        <f>Teams!$I$22</f>
        <v>Julia Steinegger</v>
      </c>
      <c r="B20" s="4">
        <v>6</v>
      </c>
      <c r="C20" s="4">
        <v>7</v>
      </c>
      <c r="D20" s="4">
        <v>8</v>
      </c>
      <c r="E20" s="4">
        <v>7</v>
      </c>
      <c r="F20" s="16"/>
      <c r="G20" s="17"/>
      <c r="H20" s="18"/>
      <c r="I20" s="19"/>
      <c r="J20" s="21">
        <f>SUM((LARGE(B20:E20,1)),(LARGE(B20:E20,2)),(LARGE(B20:E20,3)))</f>
        <v>22</v>
      </c>
      <c r="K20" s="3" t="s">
        <v>95</v>
      </c>
    </row>
    <row r="21" spans="1:11" ht="22.5" customHeight="1">
      <c r="A21" s="32" t="str">
        <f>Teams!$I$23</f>
        <v>Maximilian Winter</v>
      </c>
      <c r="B21" s="4">
        <v>12</v>
      </c>
      <c r="C21" s="4">
        <v>7</v>
      </c>
      <c r="D21" s="4">
        <v>11</v>
      </c>
      <c r="E21" s="4">
        <v>11</v>
      </c>
      <c r="F21" s="16"/>
      <c r="G21" s="17"/>
      <c r="H21" s="18"/>
      <c r="I21" s="19"/>
      <c r="J21" s="21">
        <f aca="true" t="shared" si="2" ref="J21:J30">SUM((LARGE(B21:E21,1)),(LARGE(B21:E21,2)),(LARGE(B21:E21,3)))</f>
        <v>34</v>
      </c>
      <c r="K21" s="3">
        <f>IF(ISERROR(LARGE(J$20:J$30,1)),0,(LARGE(J$20:J$30,1)))</f>
        <v>0</v>
      </c>
    </row>
    <row r="22" spans="1:11" ht="22.5" customHeight="1">
      <c r="A22" s="32" t="str">
        <f>Teams!$I$24</f>
        <v>Lynn Zeender </v>
      </c>
      <c r="B22" s="4">
        <v>6</v>
      </c>
      <c r="C22" s="4">
        <v>5</v>
      </c>
      <c r="D22" s="4">
        <v>4</v>
      </c>
      <c r="E22" s="4">
        <v>6</v>
      </c>
      <c r="F22" s="16"/>
      <c r="G22" s="17"/>
      <c r="H22" s="18"/>
      <c r="I22" s="19"/>
      <c r="J22" s="21">
        <f t="shared" si="2"/>
        <v>17</v>
      </c>
      <c r="K22" s="3">
        <f>IF(ISERROR(LARGE(J$20:J$30,2)),0,(LARGE(J$20:J$30,2)))</f>
        <v>0</v>
      </c>
    </row>
    <row r="23" spans="1:11" ht="22.5" customHeight="1">
      <c r="A23" s="32" t="str">
        <f>Teams!$I$25</f>
        <v>Michele Müller</v>
      </c>
      <c r="B23" s="4">
        <v>5</v>
      </c>
      <c r="C23" s="4">
        <v>5</v>
      </c>
      <c r="D23" s="4">
        <v>5</v>
      </c>
      <c r="E23" s="4">
        <v>5</v>
      </c>
      <c r="F23" s="16"/>
      <c r="G23" s="17"/>
      <c r="H23" s="18"/>
      <c r="I23" s="19"/>
      <c r="J23" s="21">
        <f t="shared" si="2"/>
        <v>15</v>
      </c>
      <c r="K23" s="3">
        <f>IF(ISERROR(LARGE(J$20:J$30,3)),0,(LARGE(J$20:J$30,3)))</f>
        <v>0</v>
      </c>
    </row>
    <row r="24" spans="1:11" ht="22.5" customHeight="1">
      <c r="A24" s="32" t="str">
        <f>Teams!$I$26</f>
        <v>Amy Ley</v>
      </c>
      <c r="B24" s="4">
        <v>5</v>
      </c>
      <c r="C24" s="4">
        <v>6</v>
      </c>
      <c r="D24" s="4">
        <v>5</v>
      </c>
      <c r="E24" s="4">
        <v>5</v>
      </c>
      <c r="F24" s="16"/>
      <c r="G24" s="17"/>
      <c r="H24" s="18"/>
      <c r="I24" s="19"/>
      <c r="J24" s="21">
        <f t="shared" si="2"/>
        <v>16</v>
      </c>
      <c r="K24" s="3">
        <f>IF(ISERROR(LARGE(J$20:J$30,4)),0,(LARGE(J$20:J$30,4)))</f>
        <v>0</v>
      </c>
    </row>
    <row r="25" spans="1:11" ht="22.5" customHeight="1">
      <c r="A25" s="32" t="str">
        <f>Teams!$I$27</f>
        <v>Maximilian Eigner</v>
      </c>
      <c r="B25" s="4">
        <v>10</v>
      </c>
      <c r="C25" s="4">
        <v>11</v>
      </c>
      <c r="D25" s="4">
        <v>9</v>
      </c>
      <c r="E25" s="4">
        <v>12</v>
      </c>
      <c r="F25" s="16"/>
      <c r="G25" s="17"/>
      <c r="H25" s="18"/>
      <c r="I25" s="19"/>
      <c r="J25" s="21">
        <f t="shared" si="2"/>
        <v>33</v>
      </c>
      <c r="K25" s="3">
        <f>IF(ISERROR(LARGE(J$20:J$30,5)),0,(LARGE(J$20:J$30,5)))</f>
        <v>0</v>
      </c>
    </row>
    <row r="26" spans="1:11" ht="22.5" customHeight="1">
      <c r="A26" s="32" t="str">
        <f>Teams!$I$28</f>
        <v>Luk Meyer</v>
      </c>
      <c r="B26" s="4">
        <v>4</v>
      </c>
      <c r="C26" s="4">
        <v>5</v>
      </c>
      <c r="D26" s="4">
        <v>5</v>
      </c>
      <c r="E26" s="4">
        <v>5</v>
      </c>
      <c r="F26" s="16"/>
      <c r="G26" s="17"/>
      <c r="H26" s="18"/>
      <c r="I26" s="19"/>
      <c r="J26" s="21">
        <f t="shared" si="2"/>
        <v>15</v>
      </c>
      <c r="K26" s="3">
        <f>IF(ISERROR(LARGE(J$20:J$30,6)),0,(LARGE(J$20:J$30,6)))</f>
        <v>0</v>
      </c>
    </row>
    <row r="27" spans="1:10" ht="22.5" customHeight="1">
      <c r="A27" s="32" t="str">
        <f>Teams!$I$29</f>
        <v>Simon Gwangwaa</v>
      </c>
      <c r="B27" s="4">
        <v>7</v>
      </c>
      <c r="C27" s="4">
        <v>0</v>
      </c>
      <c r="D27" s="4">
        <v>6</v>
      </c>
      <c r="E27" s="4">
        <v>8</v>
      </c>
      <c r="F27" s="16"/>
      <c r="G27" s="17"/>
      <c r="H27" s="18"/>
      <c r="I27" s="19"/>
      <c r="J27" s="21">
        <f t="shared" si="2"/>
        <v>21</v>
      </c>
    </row>
    <row r="28" spans="1:10" ht="22.5" customHeight="1">
      <c r="A28" s="32" t="str">
        <f>Teams!$I$30</f>
        <v>Christian Bittermann</v>
      </c>
      <c r="B28" s="4">
        <v>7</v>
      </c>
      <c r="C28" s="4">
        <v>7</v>
      </c>
      <c r="D28" s="4">
        <v>8</v>
      </c>
      <c r="E28" s="4">
        <v>7</v>
      </c>
      <c r="F28" s="16"/>
      <c r="G28" s="17"/>
      <c r="H28" s="18"/>
      <c r="I28" s="19"/>
      <c r="J28" s="21">
        <f t="shared" si="2"/>
        <v>22</v>
      </c>
    </row>
    <row r="29" spans="1:10" ht="22.5" customHeight="1">
      <c r="A29" s="32" t="str">
        <f>Teams!$I$31</f>
        <v>Luisa Suckat</v>
      </c>
      <c r="B29" s="4">
        <v>5</v>
      </c>
      <c r="C29" s="4">
        <v>4</v>
      </c>
      <c r="D29" s="4">
        <v>4</v>
      </c>
      <c r="E29" s="4">
        <v>6</v>
      </c>
      <c r="F29" s="16"/>
      <c r="G29" s="17"/>
      <c r="H29" s="18"/>
      <c r="I29" s="19"/>
      <c r="J29" s="21">
        <f t="shared" si="2"/>
        <v>15</v>
      </c>
    </row>
    <row r="30" spans="1:10" ht="22.5" customHeight="1">
      <c r="A30" s="32" t="str">
        <f>Teams!$I$32</f>
        <v>U10 NN 9.11</v>
      </c>
      <c r="B30" s="4"/>
      <c r="C30" s="4"/>
      <c r="D30" s="4"/>
      <c r="E30" s="4"/>
      <c r="F30" s="16"/>
      <c r="G30" s="17"/>
      <c r="H30" s="18"/>
      <c r="I30" s="19"/>
      <c r="J30" s="21" t="e">
        <f t="shared" si="2"/>
        <v>#NUM!</v>
      </c>
    </row>
    <row r="31" ht="22.5" customHeight="1"/>
    <row r="32" spans="1:11" ht="15.75">
      <c r="A32" s="84" t="s">
        <v>105</v>
      </c>
      <c r="B32" s="84"/>
      <c r="C32" s="84"/>
      <c r="D32" s="78" t="s">
        <v>394</v>
      </c>
      <c r="E32" s="78"/>
      <c r="F32" s="78"/>
      <c r="G32" s="78"/>
      <c r="H32" s="78"/>
      <c r="I32" s="78"/>
      <c r="J32" s="78"/>
      <c r="K32" s="3">
        <f>SUM(K21:K31)</f>
        <v>0</v>
      </c>
    </row>
    <row r="33" spans="1:3" ht="25.5" customHeight="1">
      <c r="A33" s="10" t="str">
        <f>Teams!$I$21</f>
        <v>TV Rheinfelden U10</v>
      </c>
      <c r="B33" s="80"/>
      <c r="C33" s="81"/>
    </row>
    <row r="34" spans="1:10" ht="22.5" customHeight="1">
      <c r="A34" s="7" t="s">
        <v>106</v>
      </c>
      <c r="B34" s="82"/>
      <c r="C34" s="83"/>
      <c r="H34" s="8"/>
      <c r="I34" s="9"/>
      <c r="J34" s="22">
        <v>0.008231712962962963</v>
      </c>
    </row>
    <row r="35" ht="22.5" customHeight="1"/>
  </sheetData>
  <sheetProtection/>
  <mergeCells count="8">
    <mergeCell ref="B33:C33"/>
    <mergeCell ref="B34:C34"/>
    <mergeCell ref="A1:J1"/>
    <mergeCell ref="C2:J2"/>
    <mergeCell ref="C5:J5"/>
    <mergeCell ref="C18:J18"/>
    <mergeCell ref="A32:C32"/>
    <mergeCell ref="D32:J32"/>
  </mergeCells>
  <conditionalFormatting sqref="A7:A16">
    <cfRule type="containsText" priority="2" dxfId="18" operator="containsText" stopIfTrue="1" text=" NN ">
      <formula>NOT(ISERROR(SEARCH(" NN ",A7)))</formula>
    </cfRule>
  </conditionalFormatting>
  <conditionalFormatting sqref="A20:A30">
    <cfRule type="containsText" priority="1" dxfId="18" operator="containsText" stopIfTrue="1" text=" NN ">
      <formula>NOT(ISERROR(SEARCH(" NN ",A20)))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4"/>
  <sheetViews>
    <sheetView zoomScale="75" zoomScaleNormal="75" zoomScalePageLayoutView="50" workbookViewId="0" topLeftCell="A1">
      <selection activeCell="C2" sqref="C2"/>
    </sheetView>
  </sheetViews>
  <sheetFormatPr defaultColWidth="11.421875" defaultRowHeight="12.75"/>
  <cols>
    <col min="1" max="3" width="8.28125" style="0" customWidth="1"/>
    <col min="4" max="4" width="7.00390625" style="0" customWidth="1"/>
    <col min="5" max="7" width="8.28125" style="0" customWidth="1"/>
    <col min="8" max="8" width="7.00390625" style="0" customWidth="1"/>
    <col min="9" max="11" width="8.28125" style="0" customWidth="1"/>
    <col min="12" max="12" width="7.00390625" style="0" customWidth="1"/>
  </cols>
  <sheetData>
    <row r="1" ht="407.25" customHeight="1">
      <c r="I1" s="27"/>
    </row>
    <row r="2" spans="1:12" s="31" customFormat="1" ht="49.5" customHeight="1">
      <c r="A2" s="62">
        <f>Teams!A1</f>
        <v>0</v>
      </c>
      <c r="B2" s="62"/>
      <c r="C2" s="62"/>
      <c r="D2" s="62"/>
      <c r="E2" s="62"/>
      <c r="F2" s="62"/>
      <c r="G2" s="68"/>
      <c r="H2" s="68"/>
      <c r="I2" s="68"/>
      <c r="J2" s="68"/>
      <c r="K2" s="68"/>
      <c r="L2" s="68"/>
    </row>
    <row r="3" spans="1:12" s="28" customFormat="1" ht="18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9" customFormat="1" ht="15.75">
      <c r="A4" s="85">
        <f>Teams!A2</f>
        <v>0</v>
      </c>
      <c r="B4" s="85"/>
      <c r="C4" s="85"/>
      <c r="D4" s="85"/>
      <c r="E4" s="85">
        <f>Teams!A3</f>
        <v>0</v>
      </c>
      <c r="F4" s="85"/>
      <c r="G4" s="85"/>
      <c r="H4" s="85"/>
      <c r="I4" s="85">
        <f>Teams!A4</f>
        <v>0</v>
      </c>
      <c r="J4" s="85"/>
      <c r="K4" s="85"/>
      <c r="L4" s="85"/>
    </row>
    <row r="5" spans="1:12" s="29" customFormat="1" ht="10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256" s="29" customFormat="1" ht="15.75">
      <c r="A6" s="85">
        <f>Teams!A5</f>
        <v>0</v>
      </c>
      <c r="B6" s="85"/>
      <c r="C6" s="85"/>
      <c r="D6" s="85"/>
      <c r="E6" s="85">
        <f>Teams!A6</f>
        <v>0</v>
      </c>
      <c r="F6" s="85"/>
      <c r="G6" s="85"/>
      <c r="H6" s="85"/>
      <c r="I6" s="85">
        <f>Teams!A7</f>
        <v>0</v>
      </c>
      <c r="J6" s="85"/>
      <c r="K6" s="85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12" s="29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29" customFormat="1" ht="15.75">
      <c r="A8" s="85">
        <f>Teams!A8</f>
        <v>0</v>
      </c>
      <c r="B8" s="85"/>
      <c r="C8" s="85"/>
      <c r="D8" s="85"/>
      <c r="E8" s="85">
        <f>Teams!A9</f>
        <v>0</v>
      </c>
      <c r="F8" s="85"/>
      <c r="G8" s="85"/>
      <c r="H8" s="85"/>
      <c r="I8" s="85">
        <f>Teams!A10</f>
        <v>0</v>
      </c>
      <c r="J8" s="85"/>
      <c r="K8" s="85"/>
      <c r="L8" s="85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12" s="29" customFormat="1" ht="10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29" customFormat="1" ht="15.75">
      <c r="A10" s="85"/>
      <c r="B10" s="85"/>
      <c r="C10" s="85"/>
      <c r="D10" s="85"/>
      <c r="E10" s="85">
        <f>Teams!A11</f>
        <v>0</v>
      </c>
      <c r="F10" s="85"/>
      <c r="G10" s="85"/>
      <c r="H10" s="85"/>
      <c r="I10" s="85">
        <f>Teams!A12</f>
        <v>0</v>
      </c>
      <c r="J10" s="85"/>
      <c r="K10" s="85"/>
      <c r="L10" s="85"/>
    </row>
    <row r="11" spans="1:12" s="30" customFormat="1" ht="14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s="28" customFormat="1" ht="60.75" customHeight="1">
      <c r="A12" s="65"/>
      <c r="B12" s="65"/>
      <c r="C12" s="65"/>
      <c r="D12" s="65"/>
      <c r="E12" s="65"/>
      <c r="F12" s="65"/>
      <c r="G12" s="65"/>
      <c r="H12" s="66" t="e">
        <f>'U8 Wertung'!#REF!</f>
        <v>#REF!</v>
      </c>
      <c r="I12" s="66" t="s">
        <v>144</v>
      </c>
      <c r="J12" s="67"/>
      <c r="K12" s="68"/>
      <c r="L12" s="68"/>
    </row>
    <row r="13" spans="1:12" s="28" customFormat="1" ht="18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28" customFormat="1" ht="18">
      <c r="A14" s="65"/>
      <c r="B14" s="65"/>
      <c r="C14" s="65"/>
      <c r="D14" s="65"/>
      <c r="E14" s="65"/>
      <c r="F14" s="65"/>
      <c r="G14" s="65"/>
      <c r="H14" s="65"/>
      <c r="I14" s="65" t="e">
        <f>'U8 Wertung'!#REF!+'U8 Wertung'!#REF!+'U8 Wertung'!#REF!</f>
        <v>#REF!</v>
      </c>
      <c r="J14" s="65" t="s">
        <v>145</v>
      </c>
      <c r="K14" s="65"/>
      <c r="L14" s="65"/>
    </row>
    <row r="15" spans="1:12" s="28" customFormat="1" ht="18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28" customFormat="1" ht="18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28" customFormat="1" ht="27">
      <c r="A17" s="69" t="s">
        <v>400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28" customFormat="1" ht="18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28" customFormat="1" ht="18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28" customFormat="1" ht="18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</sheetData>
  <sheetProtection/>
  <mergeCells count="137">
    <mergeCell ref="IO8:IR8"/>
    <mergeCell ref="IS8:IV8"/>
    <mergeCell ref="IG8:IJ8"/>
    <mergeCell ref="IK8:IN8"/>
    <mergeCell ref="HY8:IB8"/>
    <mergeCell ref="IC8:IF8"/>
    <mergeCell ref="GC8:GF8"/>
    <mergeCell ref="GG8:GJ8"/>
    <mergeCell ref="HQ8:HT8"/>
    <mergeCell ref="HU8:HX8"/>
    <mergeCell ref="GS8:GV8"/>
    <mergeCell ref="GW8:GZ8"/>
    <mergeCell ref="HA8:HD8"/>
    <mergeCell ref="HE8:HH8"/>
    <mergeCell ref="HI8:HL8"/>
    <mergeCell ref="HM8:HP8"/>
    <mergeCell ref="GK8:GN8"/>
    <mergeCell ref="GO8:GR8"/>
    <mergeCell ref="FU8:FX8"/>
    <mergeCell ref="FY8:GB8"/>
    <mergeCell ref="Y8:AB8"/>
    <mergeCell ref="AC8:AF8"/>
    <mergeCell ref="AG8:AJ8"/>
    <mergeCell ref="AK8:AN8"/>
    <mergeCell ref="AW8:AZ8"/>
    <mergeCell ref="BA8:BD8"/>
    <mergeCell ref="FM8:FP8"/>
    <mergeCell ref="FQ8:FT8"/>
    <mergeCell ref="FE8:FH8"/>
    <mergeCell ref="FI8:FL8"/>
    <mergeCell ref="AO8:AR8"/>
    <mergeCell ref="AS8:AV8"/>
    <mergeCell ref="DY8:EB8"/>
    <mergeCell ref="EC8:EF8"/>
    <mergeCell ref="CS8:CV8"/>
    <mergeCell ref="CW8:CZ8"/>
    <mergeCell ref="EG8:EJ8"/>
    <mergeCell ref="EK8:EN8"/>
    <mergeCell ref="EW8:EZ8"/>
    <mergeCell ref="FA8:FD8"/>
    <mergeCell ref="DQ8:DT8"/>
    <mergeCell ref="DU8:DX8"/>
    <mergeCell ref="EO8:ER8"/>
    <mergeCell ref="ES8:EV8"/>
    <mergeCell ref="DI8:DL8"/>
    <mergeCell ref="DM8:DP8"/>
    <mergeCell ref="BM8:BP8"/>
    <mergeCell ref="BQ8:BT8"/>
    <mergeCell ref="BU8:BX8"/>
    <mergeCell ref="BY8:CB8"/>
    <mergeCell ref="CC8:CF8"/>
    <mergeCell ref="CG8:CJ8"/>
    <mergeCell ref="CK8:CN8"/>
    <mergeCell ref="CO8:CR8"/>
    <mergeCell ref="IO6:IR6"/>
    <mergeCell ref="IS6:IV6"/>
    <mergeCell ref="HI6:HL6"/>
    <mergeCell ref="HM6:HP6"/>
    <mergeCell ref="HQ6:HT6"/>
    <mergeCell ref="HU6:HX6"/>
    <mergeCell ref="HY6:IB6"/>
    <mergeCell ref="IC6:IF6"/>
    <mergeCell ref="IG6:IJ6"/>
    <mergeCell ref="IK6:IN6"/>
    <mergeCell ref="HA6:HD6"/>
    <mergeCell ref="HE6:HH6"/>
    <mergeCell ref="GC6:GF6"/>
    <mergeCell ref="GG6:GJ6"/>
    <mergeCell ref="EO6:ER6"/>
    <mergeCell ref="ES6:EV6"/>
    <mergeCell ref="EW6:EZ6"/>
    <mergeCell ref="FA6:FD6"/>
    <mergeCell ref="FE6:FH6"/>
    <mergeCell ref="FI6:FL6"/>
    <mergeCell ref="FU6:FX6"/>
    <mergeCell ref="FY6:GB6"/>
    <mergeCell ref="FM6:FP6"/>
    <mergeCell ref="FQ6:FT6"/>
    <mergeCell ref="GK6:GN6"/>
    <mergeCell ref="GO6:GR6"/>
    <mergeCell ref="GS6:GV6"/>
    <mergeCell ref="GW6:GZ6"/>
    <mergeCell ref="EK6:EN6"/>
    <mergeCell ref="CS6:CV6"/>
    <mergeCell ref="CW6:CZ6"/>
    <mergeCell ref="DA6:DD6"/>
    <mergeCell ref="DE6:DH6"/>
    <mergeCell ref="DI6:DL6"/>
    <mergeCell ref="DM6:DP6"/>
    <mergeCell ref="DU6:DX6"/>
    <mergeCell ref="DY6:EB6"/>
    <mergeCell ref="EC6:EF6"/>
    <mergeCell ref="EG6:EJ6"/>
    <mergeCell ref="M8:P8"/>
    <mergeCell ref="Q8:T8"/>
    <mergeCell ref="U8:X8"/>
    <mergeCell ref="DQ6:DT6"/>
    <mergeCell ref="BU6:BX6"/>
    <mergeCell ref="BY6:CB6"/>
    <mergeCell ref="CC6:CF6"/>
    <mergeCell ref="DA8:DD8"/>
    <mergeCell ref="DE8:DH8"/>
    <mergeCell ref="BE8:BH8"/>
    <mergeCell ref="BI8:BL8"/>
    <mergeCell ref="BM6:BP6"/>
    <mergeCell ref="BA6:BD6"/>
    <mergeCell ref="BE6:BH6"/>
    <mergeCell ref="BI6:BL6"/>
    <mergeCell ref="CG6:CJ6"/>
    <mergeCell ref="CK6:CN6"/>
    <mergeCell ref="CO6:CR6"/>
    <mergeCell ref="A10:D10"/>
    <mergeCell ref="I8:L8"/>
    <mergeCell ref="E10:H10"/>
    <mergeCell ref="A8:D8"/>
    <mergeCell ref="I7:L7"/>
    <mergeCell ref="BQ6:BT6"/>
    <mergeCell ref="Y6:AB6"/>
    <mergeCell ref="M6:P6"/>
    <mergeCell ref="Q6:T6"/>
    <mergeCell ref="U6:X6"/>
    <mergeCell ref="AW6:AZ6"/>
    <mergeCell ref="AK6:AN6"/>
    <mergeCell ref="AO6:AR6"/>
    <mergeCell ref="AS6:AV6"/>
    <mergeCell ref="AC6:AF6"/>
    <mergeCell ref="AG6:AJ6"/>
    <mergeCell ref="I4:L4"/>
    <mergeCell ref="I10:L10"/>
    <mergeCell ref="A6:D6"/>
    <mergeCell ref="E6:H6"/>
    <mergeCell ref="I6:L6"/>
    <mergeCell ref="E8:H8"/>
    <mergeCell ref="A4:D4"/>
    <mergeCell ref="E4:H4"/>
    <mergeCell ref="A7:D7"/>
    <mergeCell ref="E7:H7"/>
  </mergeCells>
  <conditionalFormatting sqref="A4:L4 A6:L8 A10:L10">
    <cfRule type="containsText" priority="7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7"/>
  <sheetViews>
    <sheetView zoomScale="75" zoomScaleNormal="75" zoomScalePageLayoutView="50" workbookViewId="0" topLeftCell="A1">
      <selection activeCell="A2" sqref="A2"/>
    </sheetView>
  </sheetViews>
  <sheetFormatPr defaultColWidth="11.421875" defaultRowHeight="12.75"/>
  <cols>
    <col min="1" max="3" width="8.28125" style="0" customWidth="1"/>
    <col min="4" max="4" width="7.00390625" style="0" customWidth="1"/>
    <col min="5" max="7" width="8.28125" style="0" customWidth="1"/>
    <col min="8" max="8" width="7.00390625" style="0" customWidth="1"/>
    <col min="9" max="11" width="8.28125" style="0" customWidth="1"/>
    <col min="12" max="12" width="7.00390625" style="0" customWidth="1"/>
  </cols>
  <sheetData>
    <row r="1" ht="407.25" customHeight="1">
      <c r="I1" s="27"/>
    </row>
    <row r="2" spans="1:12" s="31" customFormat="1" ht="49.5" customHeight="1">
      <c r="A2" s="62" t="str">
        <f>Teams!B1</f>
        <v>TV Wehr U8</v>
      </c>
      <c r="B2" s="62"/>
      <c r="C2" s="62"/>
      <c r="D2" s="62"/>
      <c r="E2" s="62"/>
      <c r="F2" s="62"/>
      <c r="G2" s="68"/>
      <c r="H2" s="68"/>
      <c r="I2" s="68"/>
      <c r="J2" s="68"/>
      <c r="K2" s="68"/>
      <c r="L2" s="68"/>
    </row>
    <row r="3" spans="1:12" s="28" customFormat="1" ht="18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9" customFormat="1" ht="15.75">
      <c r="A4" s="85" t="str">
        <f>Teams!B2</f>
        <v>Alina Hartmann</v>
      </c>
      <c r="B4" s="85"/>
      <c r="C4" s="85"/>
      <c r="D4" s="85"/>
      <c r="E4" s="85" t="str">
        <f>Teams!B3</f>
        <v>Luana Heerdegen </v>
      </c>
      <c r="F4" s="85"/>
      <c r="G4" s="85"/>
      <c r="H4" s="85"/>
      <c r="I4" s="85" t="str">
        <f>Teams!B4</f>
        <v>Hannah Kuhn </v>
      </c>
      <c r="J4" s="85"/>
      <c r="K4" s="85"/>
      <c r="L4" s="85"/>
    </row>
    <row r="5" spans="1:12" s="29" customFormat="1" ht="10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256" s="29" customFormat="1" ht="15.75">
      <c r="A6" s="85" t="str">
        <f>Teams!B5</f>
        <v>Luan Kummle</v>
      </c>
      <c r="B6" s="85"/>
      <c r="C6" s="85"/>
      <c r="D6" s="85"/>
      <c r="E6" s="85" t="str">
        <f>Teams!B6</f>
        <v>Natalie Beutenmüller</v>
      </c>
      <c r="F6" s="85"/>
      <c r="G6" s="85"/>
      <c r="H6" s="85"/>
      <c r="I6" s="85" t="str">
        <f>Teams!B7</f>
        <v>Lena Jehle </v>
      </c>
      <c r="J6" s="85"/>
      <c r="K6" s="85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12" s="29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29" customFormat="1" ht="15.75">
      <c r="A8" s="85" t="str">
        <f>Teams!B8</f>
        <v>Jonas Abberger</v>
      </c>
      <c r="B8" s="85"/>
      <c r="C8" s="85"/>
      <c r="D8" s="85"/>
      <c r="E8" s="85" t="str">
        <f>Teams!B9</f>
        <v>Sina Siragusa</v>
      </c>
      <c r="F8" s="85"/>
      <c r="G8" s="85"/>
      <c r="H8" s="85"/>
      <c r="I8" s="85" t="str">
        <f>Teams!B10</f>
        <v>Steve van Ryn</v>
      </c>
      <c r="J8" s="85"/>
      <c r="K8" s="85"/>
      <c r="L8" s="85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12" s="29" customFormat="1" ht="10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29" customFormat="1" ht="15.75">
      <c r="A10" s="85"/>
      <c r="B10" s="85"/>
      <c r="C10" s="85"/>
      <c r="D10" s="85"/>
      <c r="E10" s="85" t="str">
        <f>Teams!B11</f>
        <v>Alisa Rettig</v>
      </c>
      <c r="F10" s="85"/>
      <c r="G10" s="85"/>
      <c r="H10" s="85"/>
      <c r="I10" s="85" t="str">
        <f>Teams!B12</f>
        <v>Laura Siragusa</v>
      </c>
      <c r="J10" s="85"/>
      <c r="K10" s="85"/>
      <c r="L10" s="85"/>
    </row>
    <row r="11" spans="1:12" s="30" customFormat="1" ht="14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s="28" customFormat="1" ht="60.75" customHeight="1">
      <c r="A12" s="65"/>
      <c r="B12" s="65"/>
      <c r="C12" s="65"/>
      <c r="D12" s="65"/>
      <c r="E12" s="65"/>
      <c r="F12" s="65"/>
      <c r="G12" s="65"/>
      <c r="H12" s="66">
        <f>'U8 Wertung'!I2</f>
        <v>1</v>
      </c>
      <c r="I12" s="66" t="s">
        <v>144</v>
      </c>
      <c r="J12" s="67"/>
      <c r="K12" s="68"/>
      <c r="L12" s="68"/>
    </row>
    <row r="13" spans="1:12" s="28" customFormat="1" ht="18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28" customFormat="1" ht="18">
      <c r="A14" s="65"/>
      <c r="B14" s="65"/>
      <c r="C14" s="65"/>
      <c r="D14" s="65"/>
      <c r="E14" s="65"/>
      <c r="F14" s="65"/>
      <c r="G14" s="65"/>
      <c r="H14" s="65"/>
      <c r="I14" s="65">
        <f>'U8 Wertung'!C2+'U8 Wertung'!E2+'U8 Wertung'!G2</f>
        <v>4</v>
      </c>
      <c r="J14" s="65" t="s">
        <v>145</v>
      </c>
      <c r="K14" s="65"/>
      <c r="L14" s="65"/>
    </row>
    <row r="15" spans="1:12" s="28" customFormat="1" ht="18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28" customFormat="1" ht="18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28" customFormat="1" ht="27">
      <c r="A17" s="70" t="s">
        <v>400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="28" customFormat="1" ht="18"/>
    <row r="19" s="28" customFormat="1" ht="18"/>
    <row r="20" s="28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IV17"/>
  <sheetViews>
    <sheetView zoomScale="75" zoomScaleNormal="75" zoomScalePageLayoutView="50" workbookViewId="0" topLeftCell="A1">
      <selection activeCell="A10" sqref="A10:D10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Teams!C1</f>
        <v>TV Rheinfelden U8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Teams!C2</f>
        <v>Deborah Bajramani</v>
      </c>
      <c r="B4" s="85"/>
      <c r="C4" s="85"/>
      <c r="D4" s="85"/>
      <c r="E4" s="85" t="str">
        <f>Teams!C3</f>
        <v>Manja Lämmlin</v>
      </c>
      <c r="F4" s="85"/>
      <c r="G4" s="85"/>
      <c r="H4" s="85"/>
      <c r="I4" s="85" t="str">
        <f>Teams!C4</f>
        <v>Aaron Ley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Teams!C5</f>
        <v>Eduard Vasilev</v>
      </c>
      <c r="B6" s="85"/>
      <c r="C6" s="85"/>
      <c r="D6" s="85"/>
      <c r="E6" s="85" t="str">
        <f>Teams!C6</f>
        <v>Paula Lanske</v>
      </c>
      <c r="F6" s="85"/>
      <c r="G6" s="85"/>
      <c r="H6" s="85"/>
      <c r="I6" s="85" t="str">
        <f>Teams!C7</f>
        <v>Aileen Kircher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Teams!C8</f>
        <v>Selina Ahlfänger</v>
      </c>
      <c r="B8" s="85"/>
      <c r="C8" s="85"/>
      <c r="D8" s="85"/>
      <c r="E8" s="85" t="str">
        <f>Teams!C9</f>
        <v>Felix Winter</v>
      </c>
      <c r="F8" s="85"/>
      <c r="G8" s="85"/>
      <c r="H8" s="85"/>
      <c r="I8" s="85" t="str">
        <f>Teams!C10</f>
        <v>Tiziano Solito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Teams!C11</f>
        <v>Daniel Schönemann</v>
      </c>
      <c r="F10" s="85"/>
      <c r="G10" s="85"/>
      <c r="H10" s="85"/>
      <c r="I10" s="85" t="str">
        <f>Teams!C12</f>
        <v>Paula Forstmann 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>
        <f>'U8 Wertung'!I3</f>
        <v>2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'U8 Wertung'!C3+'U8 Wertung'!E3+'U8 Wertung'!G3</f>
        <v>5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IV18"/>
  <sheetViews>
    <sheetView zoomScale="75" zoomScaleNormal="75" zoomScalePageLayoutView="50" workbookViewId="0" topLeftCell="A1">
      <selection activeCell="A17" sqref="A17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Teams!D1</f>
        <v>TV Rheinfelden/Schwörstadt U8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Teams!D2</f>
        <v>Noah Behringer</v>
      </c>
      <c r="B4" s="85"/>
      <c r="C4" s="85"/>
      <c r="D4" s="85"/>
      <c r="E4" s="85" t="str">
        <f>Teams!D3</f>
        <v>Eva Ovsyanko</v>
      </c>
      <c r="F4" s="85"/>
      <c r="G4" s="85"/>
      <c r="H4" s="85"/>
      <c r="I4" s="85" t="str">
        <f>Teams!D4</f>
        <v>Amadeo Pignone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Teams!D5</f>
        <v>Elisabeth Roche</v>
      </c>
      <c r="B6" s="85"/>
      <c r="C6" s="85"/>
      <c r="D6" s="85"/>
      <c r="E6" s="85" t="str">
        <f>Teams!D6</f>
        <v>Anna Roche</v>
      </c>
      <c r="F6" s="85"/>
      <c r="G6" s="85"/>
      <c r="H6" s="85"/>
      <c r="I6" s="85" t="str">
        <f>Teams!D7</f>
        <v>Julia Wisatzke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Teams!D8</f>
        <v>Lea Steinegger</v>
      </c>
      <c r="B8" s="85"/>
      <c r="C8" s="85"/>
      <c r="D8" s="85"/>
      <c r="E8" s="85" t="str">
        <f>Teams!D9</f>
        <v>Alena Brugger</v>
      </c>
      <c r="F8" s="85"/>
      <c r="G8" s="85"/>
      <c r="H8" s="85"/>
      <c r="I8" s="85" t="str">
        <f>Teams!D10</f>
        <v>Philipp Baumann-Steinke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Teams!D11</f>
        <v>Joshua Stammherr</v>
      </c>
      <c r="F10" s="85"/>
      <c r="G10" s="85"/>
      <c r="H10" s="85"/>
      <c r="I10" s="85" t="str">
        <f>Teams!D12</f>
        <v>Janika Schlageter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>
        <f>'U8 Wertung'!I4</f>
        <v>3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'U8 Wertung'!C4+'U8 Wertung'!E4+'U8 Wertung'!G4</f>
        <v>9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 customHeight="1">
      <c r="A18" s="70"/>
    </row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4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26.8515625" style="25" bestFit="1" customWidth="1"/>
    <col min="2" max="2" width="11.421875" style="25" customWidth="1"/>
    <col min="4" max="4" width="27.8515625" style="0" bestFit="1" customWidth="1"/>
  </cols>
  <sheetData>
    <row r="1" spans="1:5" ht="15.75">
      <c r="A1" s="40" t="s">
        <v>187</v>
      </c>
      <c r="B1" s="41" t="s">
        <v>183</v>
      </c>
      <c r="C1" s="42"/>
      <c r="D1" s="43" t="s">
        <v>188</v>
      </c>
      <c r="E1" s="44" t="s">
        <v>183</v>
      </c>
    </row>
    <row r="2" spans="1:5" ht="12.75">
      <c r="A2" s="37"/>
      <c r="B2" s="37"/>
      <c r="D2" s="36"/>
      <c r="E2" s="35"/>
    </row>
    <row r="3" spans="1:5" s="1" customFormat="1" ht="12.75">
      <c r="A3" s="38">
        <f>Teams!A1</f>
        <v>0</v>
      </c>
      <c r="B3" s="39">
        <f>Teams!A14</f>
        <v>11</v>
      </c>
      <c r="D3" s="33" t="str">
        <f>Teams!A21</f>
        <v>TUS Höllstein/TV Wehr U10</v>
      </c>
      <c r="E3" s="34">
        <f>Teams!A34</f>
        <v>11</v>
      </c>
    </row>
    <row r="4" spans="1:5" ht="12.75">
      <c r="A4" s="38" t="str">
        <f>Teams!B1</f>
        <v>TV Wehr U8</v>
      </c>
      <c r="B4" s="39">
        <f>Teams!B14</f>
        <v>11</v>
      </c>
      <c r="D4" s="33" t="str">
        <f>Teams!B21</f>
        <v>TUS Lö-StettenSpeedy 1</v>
      </c>
      <c r="E4" s="34">
        <f>Teams!B34</f>
        <v>11</v>
      </c>
    </row>
    <row r="5" spans="1:5" ht="12.75">
      <c r="A5" s="38" t="str">
        <f>Teams!C1</f>
        <v>TV Rheinfelden U8</v>
      </c>
      <c r="B5" s="39">
        <f>Teams!C14</f>
        <v>11</v>
      </c>
      <c r="D5" s="33" t="str">
        <f>Teams!C21</f>
        <v>TUS Lö-StettenSpeedy 2</v>
      </c>
      <c r="E5" s="34">
        <f>Teams!C34</f>
        <v>11</v>
      </c>
    </row>
    <row r="6" spans="1:5" ht="12.75">
      <c r="A6" s="38" t="str">
        <f>Teams!D1</f>
        <v>TV Rheinfelden/Schwörstadt U8</v>
      </c>
      <c r="B6" s="39">
        <f>Teams!D14</f>
        <v>11</v>
      </c>
      <c r="D6" s="33" t="str">
        <f>Teams!D21</f>
        <v>TUS-Maulburg "Bambini" U10</v>
      </c>
      <c r="E6" s="34">
        <f>Teams!D34</f>
        <v>8</v>
      </c>
    </row>
    <row r="7" spans="1:5" ht="12.75">
      <c r="A7" s="38" t="str">
        <f>Teams!E1</f>
        <v>U8 Team 5</v>
      </c>
      <c r="B7" s="39">
        <f>Teams!E14</f>
        <v>0</v>
      </c>
      <c r="D7" s="33">
        <f>Teams!E21</f>
        <v>0</v>
      </c>
      <c r="E7" s="34">
        <f>Teams!E34</f>
        <v>11</v>
      </c>
    </row>
    <row r="8" spans="1:5" ht="12.75">
      <c r="A8" s="38" t="str">
        <f>Teams!F1</f>
        <v>U8 Team 6</v>
      </c>
      <c r="B8" s="39">
        <f>Teams!F14</f>
        <v>0</v>
      </c>
      <c r="D8" s="33" t="str">
        <f>Teams!F21</f>
        <v>TV Schwörstadt Schneller Blitz</v>
      </c>
      <c r="E8" s="34">
        <f>Teams!F34</f>
        <v>10</v>
      </c>
    </row>
    <row r="9" spans="1:5" ht="12.75">
      <c r="A9" s="38" t="str">
        <f>Teams!G1</f>
        <v>U8 Team 7</v>
      </c>
      <c r="B9" s="39">
        <f>Teams!G14</f>
        <v>0</v>
      </c>
      <c r="D9" s="33" t="str">
        <f>Teams!G21</f>
        <v>TV Wehr U10</v>
      </c>
      <c r="E9" s="34">
        <f>Teams!G34</f>
        <v>11</v>
      </c>
    </row>
    <row r="10" spans="1:5" ht="12.75">
      <c r="A10" s="38" t="str">
        <f>Teams!H1</f>
        <v>U8 Team 8</v>
      </c>
      <c r="B10" s="39">
        <f>Teams!H14</f>
        <v>0</v>
      </c>
      <c r="D10" s="33">
        <f>Teams!H21</f>
        <v>0</v>
      </c>
      <c r="E10" s="34">
        <f>Teams!H34</f>
        <v>11</v>
      </c>
    </row>
    <row r="11" spans="1:5" ht="12.75">
      <c r="A11" s="38" t="str">
        <f>Teams!I1</f>
        <v>U8 Team 9</v>
      </c>
      <c r="B11" s="39">
        <f>Teams!I14</f>
        <v>0</v>
      </c>
      <c r="D11" s="33" t="str">
        <f>Teams!I21</f>
        <v>TV Rheinfelden U10</v>
      </c>
      <c r="E11" s="34">
        <f>Teams!I34</f>
        <v>10</v>
      </c>
    </row>
    <row r="12" spans="1:5" ht="12.75">
      <c r="A12" s="38" t="str">
        <f>Teams!J1</f>
        <v>U8 Team 10</v>
      </c>
      <c r="B12" s="39">
        <f>Teams!J14</f>
        <v>0</v>
      </c>
      <c r="D12" s="33" t="str">
        <f>Teams!J21</f>
        <v>U10 Team 10</v>
      </c>
      <c r="E12" s="34">
        <f>Teams!J34</f>
        <v>0</v>
      </c>
    </row>
    <row r="13" spans="1:5" ht="12.75">
      <c r="A13" s="38" t="str">
        <f>Teams!K1</f>
        <v>U8 Team 11</v>
      </c>
      <c r="B13" s="39">
        <f>Teams!K14</f>
        <v>0</v>
      </c>
      <c r="D13" s="33" t="str">
        <f>Teams!K21</f>
        <v>U10 Team 11</v>
      </c>
      <c r="E13" s="34">
        <f>Teams!K34</f>
        <v>0</v>
      </c>
    </row>
    <row r="14" spans="1:5" ht="12.75">
      <c r="A14" s="38" t="str">
        <f>Teams!L1</f>
        <v>U8 Team 12</v>
      </c>
      <c r="B14" s="39">
        <f>Teams!L14</f>
        <v>0</v>
      </c>
      <c r="D14" s="33" t="str">
        <f>Teams!L21</f>
        <v>U10 Team 12</v>
      </c>
      <c r="E14" s="34">
        <f>Teams!L34</f>
        <v>0</v>
      </c>
    </row>
    <row r="15" spans="1:5" ht="12.75">
      <c r="A15" s="38" t="str">
        <f>Teams!M1</f>
        <v>U8 Team 13</v>
      </c>
      <c r="B15" s="39">
        <f>Teams!M14</f>
        <v>0</v>
      </c>
      <c r="D15" s="33" t="str">
        <f>Teams!M21</f>
        <v>U10 Team 13</v>
      </c>
      <c r="E15" s="34">
        <f>Teams!M34</f>
        <v>0</v>
      </c>
    </row>
    <row r="16" spans="1:5" ht="12.75">
      <c r="A16" s="38" t="str">
        <f>Teams!N1</f>
        <v>U8 Team 14</v>
      </c>
      <c r="B16" s="39">
        <f>Teams!N14</f>
        <v>0</v>
      </c>
      <c r="D16" s="33" t="str">
        <f>Teams!N21</f>
        <v>U10 Team 14</v>
      </c>
      <c r="E16" s="34">
        <f>Teams!N34</f>
        <v>0</v>
      </c>
    </row>
    <row r="17" spans="1:5" ht="12.75">
      <c r="A17" s="38" t="str">
        <f>Teams!O1</f>
        <v>U8 Team 15</v>
      </c>
      <c r="B17" s="39">
        <f>Teams!O14</f>
        <v>0</v>
      </c>
      <c r="D17" s="33" t="str">
        <f>Teams!O21</f>
        <v>U10 Team 15</v>
      </c>
      <c r="E17" s="34">
        <f>Teams!O34</f>
        <v>0</v>
      </c>
    </row>
    <row r="18" spans="1:5" ht="12.75">
      <c r="A18" s="38" t="str">
        <f>Teams!P1</f>
        <v>U8 Team 16</v>
      </c>
      <c r="B18" s="39">
        <f>Teams!P14</f>
        <v>0</v>
      </c>
      <c r="D18" s="33" t="str">
        <f>Teams!P21</f>
        <v>U10 Team 16</v>
      </c>
      <c r="E18" s="34">
        <f>Teams!P34</f>
        <v>0</v>
      </c>
    </row>
    <row r="19" spans="1:5" ht="12.75">
      <c r="A19" s="38" t="str">
        <f>Teams!Q1</f>
        <v>U8 Team 17</v>
      </c>
      <c r="B19" s="39">
        <f>Teams!Q14</f>
        <v>0</v>
      </c>
      <c r="D19" s="33" t="str">
        <f>Teams!Q21</f>
        <v>U10 Team 17</v>
      </c>
      <c r="E19" s="34">
        <f>Teams!Q34</f>
        <v>0</v>
      </c>
    </row>
    <row r="20" spans="1:5" ht="12.75">
      <c r="A20" s="38" t="str">
        <f>Teams!R1</f>
        <v>U8 Team 18</v>
      </c>
      <c r="B20" s="39">
        <f>Teams!R14</f>
        <v>0</v>
      </c>
      <c r="D20" s="33" t="str">
        <f>Teams!R21</f>
        <v>U10 Team 18</v>
      </c>
      <c r="E20" s="34">
        <f>Teams!R34</f>
        <v>0</v>
      </c>
    </row>
    <row r="21" spans="1:5" ht="12.75">
      <c r="A21" s="38" t="str">
        <f>Teams!S1</f>
        <v>U8 Team 19</v>
      </c>
      <c r="B21" s="39">
        <f>Teams!S14</f>
        <v>0</v>
      </c>
      <c r="D21" s="33" t="str">
        <f>Teams!S21</f>
        <v>U10 Team 19</v>
      </c>
      <c r="E21" s="34">
        <f>Teams!S34</f>
        <v>0</v>
      </c>
    </row>
    <row r="22" spans="1:5" ht="12.75">
      <c r="A22" s="38" t="str">
        <f>Teams!T1</f>
        <v>U8 Team 20</v>
      </c>
      <c r="B22" s="39">
        <f>Teams!T14</f>
        <v>0</v>
      </c>
      <c r="D22" s="33" t="str">
        <f>Teams!T21</f>
        <v>U10 Team 20</v>
      </c>
      <c r="E22" s="34">
        <f>Teams!T34</f>
        <v>0</v>
      </c>
    </row>
    <row r="31" spans="1:2" ht="15.75">
      <c r="A31" s="75" t="s">
        <v>184</v>
      </c>
      <c r="B31" s="76"/>
    </row>
    <row r="32" spans="1:2" ht="15">
      <c r="A32" s="45" t="s">
        <v>185</v>
      </c>
      <c r="B32" s="45">
        <f>SUM(B3:B22)</f>
        <v>44</v>
      </c>
    </row>
    <row r="33" spans="1:2" ht="15">
      <c r="A33" s="45" t="s">
        <v>186</v>
      </c>
      <c r="B33" s="45">
        <f>SUM(E3:E22)</f>
        <v>94</v>
      </c>
    </row>
    <row r="34" spans="1:2" ht="15">
      <c r="A34" s="45" t="s">
        <v>104</v>
      </c>
      <c r="B34" s="45">
        <f>SUM(B32:B33)</f>
        <v>138</v>
      </c>
    </row>
  </sheetData>
  <sheetProtection/>
  <mergeCells count="1">
    <mergeCell ref="A31:B31"/>
  </mergeCells>
  <conditionalFormatting sqref="B3:B22 E3:E22">
    <cfRule type="cellIs" priority="2" dxfId="39" operator="lessThan" stopIfTrue="1">
      <formula>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Teams!E1</f>
        <v>U8 Team 5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Teams!E2</f>
        <v>U8 NN 5.1</v>
      </c>
      <c r="B4" s="85"/>
      <c r="C4" s="85"/>
      <c r="D4" s="85"/>
      <c r="E4" s="85" t="str">
        <f>Teams!E3</f>
        <v>U8 NN 5.2</v>
      </c>
      <c r="F4" s="85"/>
      <c r="G4" s="85"/>
      <c r="H4" s="85"/>
      <c r="I4" s="85" t="str">
        <f>Teams!E4</f>
        <v>U8 NN 5.3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Teams!E5</f>
        <v>U8 NN 5.4</v>
      </c>
      <c r="B6" s="85"/>
      <c r="C6" s="85"/>
      <c r="D6" s="85"/>
      <c r="E6" s="85" t="str">
        <f>Teams!E6</f>
        <v>U8 NN 5.5</v>
      </c>
      <c r="F6" s="85"/>
      <c r="G6" s="85"/>
      <c r="H6" s="85"/>
      <c r="I6" s="85" t="str">
        <f>Teams!E7</f>
        <v>U8 NN 5.6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Teams!E8</f>
        <v>U8 NN 5.7</v>
      </c>
      <c r="B8" s="85"/>
      <c r="C8" s="85"/>
      <c r="D8" s="85"/>
      <c r="E8" s="85" t="str">
        <f>Teams!E9</f>
        <v>U8 NN 5.8</v>
      </c>
      <c r="F8" s="85"/>
      <c r="G8" s="85"/>
      <c r="H8" s="85"/>
      <c r="I8" s="85" t="str">
        <f>Teams!E10</f>
        <v>U8 NN 5.9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Teams!E11</f>
        <v>U8 NN 5.10</v>
      </c>
      <c r="F10" s="85"/>
      <c r="G10" s="85"/>
      <c r="H10" s="85"/>
      <c r="I10" s="85" t="str">
        <f>Teams!E12</f>
        <v>U8 NN 5.11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 t="e">
        <f>'U8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'U8 Wertung'!#REF!+'U8 Wertung'!#REF!+'U8 Wertung'!#REF!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Teams!F1</f>
        <v>U8 Team 6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Teams!F2</f>
        <v>U8 NN 6.1</v>
      </c>
      <c r="B4" s="85"/>
      <c r="C4" s="85"/>
      <c r="D4" s="85"/>
      <c r="E4" s="85" t="str">
        <f>Teams!F3</f>
        <v>U8 NN 6.2</v>
      </c>
      <c r="F4" s="85"/>
      <c r="G4" s="85"/>
      <c r="H4" s="85"/>
      <c r="I4" s="85" t="str">
        <f>Teams!F4</f>
        <v>U8 NN 6.3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Teams!F5</f>
        <v>U8 NN 6.4</v>
      </c>
      <c r="B6" s="85"/>
      <c r="C6" s="85"/>
      <c r="D6" s="85"/>
      <c r="E6" s="85" t="str">
        <f>Teams!F6</f>
        <v>U8 NN 6.5</v>
      </c>
      <c r="F6" s="85"/>
      <c r="G6" s="85"/>
      <c r="H6" s="85"/>
      <c r="I6" s="85" t="str">
        <f>Teams!F7</f>
        <v>U8 NN 6.6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Teams!F8</f>
        <v>U8 NN 6.7</v>
      </c>
      <c r="B8" s="85"/>
      <c r="C8" s="85"/>
      <c r="D8" s="85"/>
      <c r="E8" s="85" t="str">
        <f>Teams!F9</f>
        <v>U8 NN 6.8</v>
      </c>
      <c r="F8" s="85"/>
      <c r="G8" s="85"/>
      <c r="H8" s="85"/>
      <c r="I8" s="85" t="str">
        <f>Teams!F10</f>
        <v>U8 NN 6.9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Teams!F11</f>
        <v>U8 NN 6.10</v>
      </c>
      <c r="F10" s="85"/>
      <c r="G10" s="85"/>
      <c r="H10" s="85"/>
      <c r="I10" s="85" t="str">
        <f>Teams!F12</f>
        <v>U8 NN 6.11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 t="e">
        <f>'U8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'U8 Wertung'!#REF!+'U8 Wertung'!#REF!+'U8 Wertung'!#REF!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Teams!A21</f>
        <v>TUS Höllstein/TV Wehr U10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Teams!A22</f>
        <v>Nina Wallner</v>
      </c>
      <c r="B4" s="85"/>
      <c r="C4" s="85"/>
      <c r="D4" s="85"/>
      <c r="E4" s="85" t="str">
        <f>Teams!A23</f>
        <v>Björn Koch</v>
      </c>
      <c r="F4" s="85"/>
      <c r="G4" s="85"/>
      <c r="H4" s="85"/>
      <c r="I4" s="85" t="str">
        <f>Teams!A24</f>
        <v>Jannes Koch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Teams!A25</f>
        <v>Jonathan Koch</v>
      </c>
      <c r="B6" s="85"/>
      <c r="C6" s="85"/>
      <c r="D6" s="85"/>
      <c r="E6" s="85" t="str">
        <f>Teams!A26</f>
        <v>Pauline Kerzendörfer</v>
      </c>
      <c r="F6" s="85"/>
      <c r="G6" s="85"/>
      <c r="H6" s="85"/>
      <c r="I6" s="85" t="str">
        <f>Teams!A27</f>
        <v>Jerrik Bartram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Teams!A28</f>
        <v>Lotta Hoppe</v>
      </c>
      <c r="B8" s="85"/>
      <c r="C8" s="85"/>
      <c r="D8" s="85"/>
      <c r="E8" s="85" t="str">
        <f>Teams!A29</f>
        <v>Steven Glatt</v>
      </c>
      <c r="F8" s="85"/>
      <c r="G8" s="85"/>
      <c r="H8" s="85"/>
      <c r="I8" s="85" t="str">
        <f>Teams!A30</f>
        <v>Nele Schmidt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Teams!A31</f>
        <v>Marvin Abberger</v>
      </c>
      <c r="F10" s="85"/>
      <c r="G10" s="85"/>
      <c r="H10" s="85"/>
      <c r="I10" s="85" t="str">
        <f>Teams!A32</f>
        <v>Dana Wirrer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>
        <f>'U10 Wertung'!K2</f>
        <v>3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Wertung'!J2*4</f>
        <v>13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 t="str">
        <f>Teams!B21</f>
        <v>TUS Lö-StettenSpeedy 1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Teams!B22</f>
        <v>Maximilian Schlatterer</v>
      </c>
      <c r="B4" s="85"/>
      <c r="C4" s="85"/>
      <c r="D4" s="85"/>
      <c r="E4" s="85" t="str">
        <f>Teams!B23</f>
        <v>Bastian Gebhardt</v>
      </c>
      <c r="F4" s="85"/>
      <c r="G4" s="85"/>
      <c r="H4" s="85"/>
      <c r="I4" s="85" t="str">
        <f>Teams!B24</f>
        <v>Anna Gadde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Teams!B25</f>
        <v>Jonas Gran</v>
      </c>
      <c r="B6" s="85"/>
      <c r="C6" s="85"/>
      <c r="D6" s="85"/>
      <c r="E6" s="85" t="str">
        <f>Teams!B26</f>
        <v>Reto Wernthaler</v>
      </c>
      <c r="F6" s="85"/>
      <c r="G6" s="85"/>
      <c r="H6" s="85"/>
      <c r="I6" s="85" t="str">
        <f>Teams!B27</f>
        <v>Jona Wind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Teams!B28</f>
        <v>Edith Bek</v>
      </c>
      <c r="B8" s="85"/>
      <c r="C8" s="85"/>
      <c r="D8" s="85"/>
      <c r="E8" s="85" t="str">
        <f>Teams!B29</f>
        <v>Noah Fimpel</v>
      </c>
      <c r="F8" s="85"/>
      <c r="G8" s="85"/>
      <c r="H8" s="85"/>
      <c r="I8" s="85" t="str">
        <f>Teams!B30</f>
        <v>Leon Roth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>
        <f>Teams!B31</f>
        <v>0</v>
      </c>
      <c r="F10" s="85"/>
      <c r="G10" s="85"/>
      <c r="H10" s="85"/>
      <c r="I10" s="85">
        <f>Teams!B32</f>
        <v>0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>
        <f>'U10 Wertung'!K3</f>
        <v>1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Wertung'!J3*4</f>
        <v>6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 t="str">
        <f>Teams!C21</f>
        <v>TUS Lö-StettenSpeedy 2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Teams!C22</f>
        <v>Tim Christoph</v>
      </c>
      <c r="B4" s="85"/>
      <c r="C4" s="85"/>
      <c r="D4" s="85"/>
      <c r="E4" s="85" t="str">
        <f>Teams!C23</f>
        <v>Nicolai Gräz</v>
      </c>
      <c r="F4" s="85"/>
      <c r="G4" s="85"/>
      <c r="H4" s="85"/>
      <c r="I4" s="85" t="str">
        <f>Teams!C24</f>
        <v>Carl Dischinger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Teams!C25</f>
        <v>Christian Völker</v>
      </c>
      <c r="B6" s="85"/>
      <c r="C6" s="85"/>
      <c r="D6" s="85"/>
      <c r="E6" s="85" t="str">
        <f>Teams!C26</f>
        <v>Avred Kaske</v>
      </c>
      <c r="F6" s="85"/>
      <c r="G6" s="85"/>
      <c r="H6" s="85"/>
      <c r="I6" s="85" t="str">
        <f>Teams!C27</f>
        <v>Elena Weiss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Teams!C28</f>
        <v>Felix Gramespacher</v>
      </c>
      <c r="B8" s="85"/>
      <c r="C8" s="85"/>
      <c r="D8" s="85"/>
      <c r="E8" s="85" t="str">
        <f>Teams!C29</f>
        <v>Rebecca Rau</v>
      </c>
      <c r="F8" s="85"/>
      <c r="G8" s="85"/>
      <c r="H8" s="85"/>
      <c r="I8" s="85" t="str">
        <f>Teams!C30</f>
        <v>Lilly Huber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Teams!C31</f>
        <v>Hannes Krumm</v>
      </c>
      <c r="F10" s="85"/>
      <c r="G10" s="85"/>
      <c r="H10" s="85"/>
      <c r="I10" s="85" t="str">
        <f>Teams!C32</f>
        <v>Max Michaelis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>
        <f>'U10 Wertung'!K4</f>
        <v>4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Wertung'!J4*4</f>
        <v>15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 t="str">
        <f>Teams!D21</f>
        <v>TUS-Maulburg "Bambini" U10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Teams!D22</f>
        <v>Chiara Braconi</v>
      </c>
      <c r="B4" s="85"/>
      <c r="C4" s="85"/>
      <c r="D4" s="85"/>
      <c r="E4" s="85" t="str">
        <f>Teams!D23</f>
        <v>Laura Braconi</v>
      </c>
      <c r="F4" s="85"/>
      <c r="G4" s="85"/>
      <c r="H4" s="85"/>
      <c r="I4" s="85" t="str">
        <f>Teams!D24</f>
        <v>Leonie Steppat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Teams!D25</f>
        <v>Tamara Linder</v>
      </c>
      <c r="B6" s="85"/>
      <c r="C6" s="85"/>
      <c r="D6" s="85"/>
      <c r="E6" s="85" t="str">
        <f>Teams!D26</f>
        <v>Nikita Romain </v>
      </c>
      <c r="F6" s="85"/>
      <c r="G6" s="85"/>
      <c r="H6" s="85"/>
      <c r="I6" s="85" t="str">
        <f>Teams!D27</f>
        <v>Max Kähny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Teams!D28</f>
        <v>Gina Romain</v>
      </c>
      <c r="B8" s="85"/>
      <c r="C8" s="85"/>
      <c r="D8" s="85"/>
      <c r="E8" s="85" t="str">
        <f>Teams!D29</f>
        <v>Philip Friesen </v>
      </c>
      <c r="F8" s="85"/>
      <c r="G8" s="85"/>
      <c r="H8" s="85"/>
      <c r="I8" s="85" t="str">
        <f>Teams!D30</f>
        <v>U10 NN 4.9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Teams!D31</f>
        <v>U10 NN 4.10</v>
      </c>
      <c r="F10" s="85"/>
      <c r="G10" s="85"/>
      <c r="H10" s="85"/>
      <c r="I10" s="85" t="str">
        <f>Teams!D32</f>
        <v>U10 NN 4.11</v>
      </c>
      <c r="J10" s="85"/>
      <c r="K10" s="85"/>
      <c r="L10" s="85"/>
    </row>
    <row r="11" spans="1:12" s="64" customFormat="1" ht="14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8:12" s="65" customFormat="1" ht="60.75" customHeight="1">
      <c r="H12" s="66">
        <f>'U10 Wertung'!K5</f>
        <v>7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Wertung'!J5*4</f>
        <v>25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40">
    <mergeCell ref="A4:D4"/>
    <mergeCell ref="E4:H4"/>
    <mergeCell ref="I4:L4"/>
    <mergeCell ref="A6:D6"/>
    <mergeCell ref="E6:H6"/>
    <mergeCell ref="I6:L6"/>
    <mergeCell ref="AK6:AN6"/>
    <mergeCell ref="AC6:AF6"/>
    <mergeCell ref="AG6:AJ6"/>
    <mergeCell ref="M6:P6"/>
    <mergeCell ref="Q6:T6"/>
    <mergeCell ref="U6:X6"/>
    <mergeCell ref="Y6:AB6"/>
    <mergeCell ref="HU6:HX6"/>
    <mergeCell ref="DI6:DL6"/>
    <mergeCell ref="DM6:DP6"/>
    <mergeCell ref="DQ6:DT6"/>
    <mergeCell ref="DU6:DX6"/>
    <mergeCell ref="FI6:FL6"/>
    <mergeCell ref="FM6:FP6"/>
    <mergeCell ref="DY6:EB6"/>
    <mergeCell ref="EC6:EF6"/>
    <mergeCell ref="EG6:EJ6"/>
    <mergeCell ref="AO6:AR6"/>
    <mergeCell ref="AS6:AV6"/>
    <mergeCell ref="AW6:AZ6"/>
    <mergeCell ref="BA6:BD6"/>
    <mergeCell ref="CG6:CJ6"/>
    <mergeCell ref="CK6:CN6"/>
    <mergeCell ref="BE6:BH6"/>
    <mergeCell ref="EK6:EN6"/>
    <mergeCell ref="EO6:ER6"/>
    <mergeCell ref="HE6:HH6"/>
    <mergeCell ref="FE6:FH6"/>
    <mergeCell ref="HY6:IB6"/>
    <mergeCell ref="IC6:IF6"/>
    <mergeCell ref="GC6:GF6"/>
    <mergeCell ref="GG6:GJ6"/>
    <mergeCell ref="GK6:GN6"/>
    <mergeCell ref="GO6:GR6"/>
    <mergeCell ref="DA6:DD6"/>
    <mergeCell ref="BI6:BL6"/>
    <mergeCell ref="BM6:BP6"/>
    <mergeCell ref="BQ6:BT6"/>
    <mergeCell ref="BU6:BX6"/>
    <mergeCell ref="BY6:CB6"/>
    <mergeCell ref="CC6:CF6"/>
    <mergeCell ref="CW6:CZ6"/>
    <mergeCell ref="CO6:CR6"/>
    <mergeCell ref="CS6:CV6"/>
    <mergeCell ref="DE6:DH6"/>
    <mergeCell ref="FQ6:FT6"/>
    <mergeCell ref="FU6:FX6"/>
    <mergeCell ref="IS6:IV6"/>
    <mergeCell ref="IG6:IJ6"/>
    <mergeCell ref="IK6:IN6"/>
    <mergeCell ref="IO6:IR6"/>
    <mergeCell ref="HM6:HP6"/>
    <mergeCell ref="HQ6:HT6"/>
    <mergeCell ref="FY6:GB6"/>
    <mergeCell ref="U8:X8"/>
    <mergeCell ref="Y8:AB8"/>
    <mergeCell ref="AC8:AF8"/>
    <mergeCell ref="AG8:AJ8"/>
    <mergeCell ref="BA8:BD8"/>
    <mergeCell ref="BE8:BH8"/>
    <mergeCell ref="GS6:GV6"/>
    <mergeCell ref="GW6:GZ6"/>
    <mergeCell ref="HA6:HD6"/>
    <mergeCell ref="ES6:EV6"/>
    <mergeCell ref="EW6:EZ6"/>
    <mergeCell ref="FA6:FD6"/>
    <mergeCell ref="HI6:HL6"/>
    <mergeCell ref="DU8:DX8"/>
    <mergeCell ref="DY8:EB8"/>
    <mergeCell ref="CG8:CJ8"/>
    <mergeCell ref="CK8:CN8"/>
    <mergeCell ref="CO8:CR8"/>
    <mergeCell ref="CS8:CV8"/>
    <mergeCell ref="DA8:DD8"/>
    <mergeCell ref="DE8:DH8"/>
    <mergeCell ref="DI8:DL8"/>
    <mergeCell ref="E8:H8"/>
    <mergeCell ref="I8:L8"/>
    <mergeCell ref="M8:P8"/>
    <mergeCell ref="Q8:T8"/>
    <mergeCell ref="BY8:CB8"/>
    <mergeCell ref="CC8:CF8"/>
    <mergeCell ref="AK8:AN8"/>
    <mergeCell ref="AO8:AR8"/>
    <mergeCell ref="AS8:AV8"/>
    <mergeCell ref="AW8:AZ8"/>
    <mergeCell ref="DM8:DP8"/>
    <mergeCell ref="DQ8:DT8"/>
    <mergeCell ref="BI8:BL8"/>
    <mergeCell ref="BM8:BP8"/>
    <mergeCell ref="BQ8:BT8"/>
    <mergeCell ref="BU8:BX8"/>
    <mergeCell ref="CW8:CZ8"/>
    <mergeCell ref="IS8:IV8"/>
    <mergeCell ref="HU8:HX8"/>
    <mergeCell ref="HY8:IB8"/>
    <mergeCell ref="IC8:IF8"/>
    <mergeCell ref="IG8:IJ8"/>
    <mergeCell ref="IK8:IN8"/>
    <mergeCell ref="FM8:FP8"/>
    <mergeCell ref="HM8:HP8"/>
    <mergeCell ref="HQ8:HT8"/>
    <mergeCell ref="FY8:GB8"/>
    <mergeCell ref="GC8:GF8"/>
    <mergeCell ref="GG8:GJ8"/>
    <mergeCell ref="GK8:GN8"/>
    <mergeCell ref="GO8:GR8"/>
    <mergeCell ref="GS8:GV8"/>
    <mergeCell ref="FU8:FX8"/>
    <mergeCell ref="A8:D8"/>
    <mergeCell ref="IO8:IR8"/>
    <mergeCell ref="A7:D7"/>
    <mergeCell ref="E7:H7"/>
    <mergeCell ref="I7:L7"/>
    <mergeCell ref="GW8:GZ8"/>
    <mergeCell ref="HA8:HD8"/>
    <mergeCell ref="HE8:HH8"/>
    <mergeCell ref="FI8:FL8"/>
    <mergeCell ref="A11:D11"/>
    <mergeCell ref="E11:H11"/>
    <mergeCell ref="I11:L11"/>
    <mergeCell ref="A10:D10"/>
    <mergeCell ref="E10:H10"/>
    <mergeCell ref="I10:L10"/>
    <mergeCell ref="HI8:HL8"/>
    <mergeCell ref="EC8:EF8"/>
    <mergeCell ref="EG8:EJ8"/>
    <mergeCell ref="EK8:EN8"/>
    <mergeCell ref="EO8:ER8"/>
    <mergeCell ref="ES8:EV8"/>
    <mergeCell ref="EW8:EZ8"/>
    <mergeCell ref="FA8:FD8"/>
    <mergeCell ref="FE8:FH8"/>
    <mergeCell ref="FQ8:FT8"/>
  </mergeCells>
  <conditionalFormatting sqref="A10:L11 A4:L4 A6:L8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>
        <f>Teams!E21</f>
        <v>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>
        <f>Teams!E22</f>
        <v>0</v>
      </c>
      <c r="B4" s="85"/>
      <c r="C4" s="85"/>
      <c r="D4" s="85"/>
      <c r="E4" s="85">
        <f>Teams!E23</f>
        <v>0</v>
      </c>
      <c r="F4" s="85"/>
      <c r="G4" s="85"/>
      <c r="H4" s="85"/>
      <c r="I4" s="85">
        <f>Teams!E24</f>
        <v>0</v>
      </c>
      <c r="J4" s="85"/>
      <c r="K4" s="85"/>
      <c r="L4" s="85"/>
    </row>
    <row r="5" s="63" customFormat="1" ht="10.5" customHeight="1"/>
    <row r="6" spans="1:256" s="63" customFormat="1" ht="15">
      <c r="A6" s="85">
        <f>Teams!E25</f>
        <v>0</v>
      </c>
      <c r="B6" s="85"/>
      <c r="C6" s="85"/>
      <c r="D6" s="85"/>
      <c r="E6" s="85">
        <f>Teams!E26</f>
        <v>0</v>
      </c>
      <c r="F6" s="85"/>
      <c r="G6" s="85"/>
      <c r="H6" s="85"/>
      <c r="I6" s="85">
        <f>Teams!E27</f>
        <v>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>
        <f>Teams!E28</f>
        <v>0</v>
      </c>
      <c r="B8" s="85"/>
      <c r="C8" s="85"/>
      <c r="D8" s="85"/>
      <c r="E8" s="85">
        <f>Teams!E29</f>
        <v>0</v>
      </c>
      <c r="F8" s="85"/>
      <c r="G8" s="85"/>
      <c r="H8" s="85"/>
      <c r="I8" s="85">
        <f>Teams!E30</f>
        <v>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>
        <f>Teams!E31</f>
        <v>0</v>
      </c>
      <c r="F10" s="85"/>
      <c r="G10" s="85"/>
      <c r="H10" s="85"/>
      <c r="I10" s="85">
        <f>Teams!E32</f>
        <v>0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 t="e">
        <f>'U10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'U10 Wertung'!#REF!*4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 t="str">
        <f>Teams!F21</f>
        <v>TV Schwörstadt Schneller Blitz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Teams!F22</f>
        <v>Marlene Wisatzke</v>
      </c>
      <c r="B4" s="85"/>
      <c r="C4" s="85"/>
      <c r="D4" s="85"/>
      <c r="E4" s="85" t="str">
        <f>Teams!F23</f>
        <v>Julian Brugger</v>
      </c>
      <c r="F4" s="85"/>
      <c r="G4" s="85"/>
      <c r="H4" s="85"/>
      <c r="I4" s="85" t="str">
        <f>Teams!F24</f>
        <v>Ronja Ernst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Teams!F25</f>
        <v>Nico Ferraro</v>
      </c>
      <c r="B6" s="85"/>
      <c r="C6" s="85"/>
      <c r="D6" s="85"/>
      <c r="E6" s="85" t="str">
        <f>Teams!F26</f>
        <v>Simon Klein</v>
      </c>
      <c r="F6" s="85"/>
      <c r="G6" s="85"/>
      <c r="H6" s="85"/>
      <c r="I6" s="85" t="str">
        <f>Teams!F27</f>
        <v>Julian Held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Teams!F28</f>
        <v>Leon Gieringer</v>
      </c>
      <c r="B8" s="85"/>
      <c r="C8" s="85"/>
      <c r="D8" s="85"/>
      <c r="E8" s="85" t="str">
        <f>Teams!F29</f>
        <v>Ronja Bühler</v>
      </c>
      <c r="F8" s="85"/>
      <c r="G8" s="85"/>
      <c r="H8" s="85"/>
      <c r="I8" s="85" t="str">
        <f>Teams!F30</f>
        <v>Heidrun Steigwald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>
        <f>Teams!F31</f>
        <v>0</v>
      </c>
      <c r="F10" s="85"/>
      <c r="G10" s="85"/>
      <c r="H10" s="85"/>
      <c r="I10" s="85" t="str">
        <f>Teams!F32</f>
        <v>U10 NN 6.11</v>
      </c>
      <c r="J10" s="85"/>
      <c r="K10" s="85"/>
      <c r="L10" s="85"/>
    </row>
    <row r="11" spans="1:12" s="64" customFormat="1" ht="14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8:12" s="65" customFormat="1" ht="60.75" customHeight="1">
      <c r="H12" s="66">
        <f>'U10 Wertung'!K6</f>
        <v>5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Wertung'!J6*4</f>
        <v>21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40">
    <mergeCell ref="A4:D4"/>
    <mergeCell ref="E4:H4"/>
    <mergeCell ref="I4:L4"/>
    <mergeCell ref="A6:D6"/>
    <mergeCell ref="E6:H6"/>
    <mergeCell ref="I6:L6"/>
    <mergeCell ref="AK6:AN6"/>
    <mergeCell ref="AC6:AF6"/>
    <mergeCell ref="AG6:AJ6"/>
    <mergeCell ref="M6:P6"/>
    <mergeCell ref="Q6:T6"/>
    <mergeCell ref="U6:X6"/>
    <mergeCell ref="Y6:AB6"/>
    <mergeCell ref="HU6:HX6"/>
    <mergeCell ref="DI6:DL6"/>
    <mergeCell ref="DM6:DP6"/>
    <mergeCell ref="DQ6:DT6"/>
    <mergeCell ref="DU6:DX6"/>
    <mergeCell ref="FI6:FL6"/>
    <mergeCell ref="FM6:FP6"/>
    <mergeCell ref="DY6:EB6"/>
    <mergeCell ref="EC6:EF6"/>
    <mergeCell ref="EG6:EJ6"/>
    <mergeCell ref="AO6:AR6"/>
    <mergeCell ref="AS6:AV6"/>
    <mergeCell ref="AW6:AZ6"/>
    <mergeCell ref="BA6:BD6"/>
    <mergeCell ref="CG6:CJ6"/>
    <mergeCell ref="CK6:CN6"/>
    <mergeCell ref="BE6:BH6"/>
    <mergeCell ref="EK6:EN6"/>
    <mergeCell ref="EO6:ER6"/>
    <mergeCell ref="HE6:HH6"/>
    <mergeCell ref="FE6:FH6"/>
    <mergeCell ref="HY6:IB6"/>
    <mergeCell ref="IC6:IF6"/>
    <mergeCell ref="GC6:GF6"/>
    <mergeCell ref="GG6:GJ6"/>
    <mergeCell ref="GK6:GN6"/>
    <mergeCell ref="GO6:GR6"/>
    <mergeCell ref="DA6:DD6"/>
    <mergeCell ref="BI6:BL6"/>
    <mergeCell ref="BM6:BP6"/>
    <mergeCell ref="BQ6:BT6"/>
    <mergeCell ref="BU6:BX6"/>
    <mergeCell ref="BY6:CB6"/>
    <mergeCell ref="CC6:CF6"/>
    <mergeCell ref="CW6:CZ6"/>
    <mergeCell ref="CO6:CR6"/>
    <mergeCell ref="CS6:CV6"/>
    <mergeCell ref="DE6:DH6"/>
    <mergeCell ref="FQ6:FT6"/>
    <mergeCell ref="FU6:FX6"/>
    <mergeCell ref="IS6:IV6"/>
    <mergeCell ref="IG6:IJ6"/>
    <mergeCell ref="IK6:IN6"/>
    <mergeCell ref="IO6:IR6"/>
    <mergeCell ref="HM6:HP6"/>
    <mergeCell ref="HQ6:HT6"/>
    <mergeCell ref="FY6:GB6"/>
    <mergeCell ref="U8:X8"/>
    <mergeCell ref="Y8:AB8"/>
    <mergeCell ref="AC8:AF8"/>
    <mergeCell ref="AG8:AJ8"/>
    <mergeCell ref="BA8:BD8"/>
    <mergeCell ref="BE8:BH8"/>
    <mergeCell ref="GS6:GV6"/>
    <mergeCell ref="GW6:GZ6"/>
    <mergeCell ref="HA6:HD6"/>
    <mergeCell ref="ES6:EV6"/>
    <mergeCell ref="EW6:EZ6"/>
    <mergeCell ref="FA6:FD6"/>
    <mergeCell ref="HI6:HL6"/>
    <mergeCell ref="DU8:DX8"/>
    <mergeCell ref="DY8:EB8"/>
    <mergeCell ref="CG8:CJ8"/>
    <mergeCell ref="CK8:CN8"/>
    <mergeCell ref="CO8:CR8"/>
    <mergeCell ref="CS8:CV8"/>
    <mergeCell ref="DA8:DD8"/>
    <mergeCell ref="DE8:DH8"/>
    <mergeCell ref="DI8:DL8"/>
    <mergeCell ref="E8:H8"/>
    <mergeCell ref="I8:L8"/>
    <mergeCell ref="M8:P8"/>
    <mergeCell ref="Q8:T8"/>
    <mergeCell ref="BY8:CB8"/>
    <mergeCell ref="CC8:CF8"/>
    <mergeCell ref="AK8:AN8"/>
    <mergeCell ref="AO8:AR8"/>
    <mergeCell ref="AS8:AV8"/>
    <mergeCell ref="AW8:AZ8"/>
    <mergeCell ref="DM8:DP8"/>
    <mergeCell ref="DQ8:DT8"/>
    <mergeCell ref="BI8:BL8"/>
    <mergeCell ref="BM8:BP8"/>
    <mergeCell ref="BQ8:BT8"/>
    <mergeCell ref="BU8:BX8"/>
    <mergeCell ref="CW8:CZ8"/>
    <mergeCell ref="IS8:IV8"/>
    <mergeCell ref="HU8:HX8"/>
    <mergeCell ref="HY8:IB8"/>
    <mergeCell ref="IC8:IF8"/>
    <mergeCell ref="IG8:IJ8"/>
    <mergeCell ref="IK8:IN8"/>
    <mergeCell ref="FM8:FP8"/>
    <mergeCell ref="HM8:HP8"/>
    <mergeCell ref="HQ8:HT8"/>
    <mergeCell ref="FY8:GB8"/>
    <mergeCell ref="GC8:GF8"/>
    <mergeCell ref="GG8:GJ8"/>
    <mergeCell ref="GK8:GN8"/>
    <mergeCell ref="GO8:GR8"/>
    <mergeCell ref="GS8:GV8"/>
    <mergeCell ref="FU8:FX8"/>
    <mergeCell ref="A8:D8"/>
    <mergeCell ref="IO8:IR8"/>
    <mergeCell ref="A7:D7"/>
    <mergeCell ref="E7:H7"/>
    <mergeCell ref="I7:L7"/>
    <mergeCell ref="GW8:GZ8"/>
    <mergeCell ref="HA8:HD8"/>
    <mergeCell ref="HE8:HH8"/>
    <mergeCell ref="FI8:FL8"/>
    <mergeCell ref="A11:D11"/>
    <mergeCell ref="E11:H11"/>
    <mergeCell ref="I11:L11"/>
    <mergeCell ref="A10:D10"/>
    <mergeCell ref="E10:H10"/>
    <mergeCell ref="I10:L10"/>
    <mergeCell ref="HI8:HL8"/>
    <mergeCell ref="EC8:EF8"/>
    <mergeCell ref="EG8:EJ8"/>
    <mergeCell ref="EK8:EN8"/>
    <mergeCell ref="EO8:ER8"/>
    <mergeCell ref="ES8:EV8"/>
    <mergeCell ref="EW8:EZ8"/>
    <mergeCell ref="FA8:FD8"/>
    <mergeCell ref="FE8:FH8"/>
    <mergeCell ref="FQ8:FT8"/>
  </mergeCells>
  <conditionalFormatting sqref="A10:L11 A4:L4 A6:L8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 t="str">
        <f>Teams!G21</f>
        <v>TV Wehr U10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Teams!G22</f>
        <v>Denise Hartmann</v>
      </c>
      <c r="B4" s="85"/>
      <c r="C4" s="85"/>
      <c r="D4" s="85"/>
      <c r="E4" s="85" t="str">
        <f>Teams!G23</f>
        <v>Franziska Brasch</v>
      </c>
      <c r="F4" s="85"/>
      <c r="G4" s="85"/>
      <c r="H4" s="85"/>
      <c r="I4" s="85" t="str">
        <f>Teams!G24</f>
        <v>Maximilian Geis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Teams!G25</f>
        <v>Devin Thomas</v>
      </c>
      <c r="B6" s="85"/>
      <c r="C6" s="85"/>
      <c r="D6" s="85"/>
      <c r="E6" s="85" t="str">
        <f>Teams!G26</f>
        <v>Yannik Müller</v>
      </c>
      <c r="F6" s="85"/>
      <c r="G6" s="85"/>
      <c r="H6" s="85"/>
      <c r="I6" s="85" t="str">
        <f>Teams!G27</f>
        <v>Leonie Hahn 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Teams!G28</f>
        <v>Shania Klotter</v>
      </c>
      <c r="B8" s="85"/>
      <c r="C8" s="85"/>
      <c r="D8" s="85"/>
      <c r="E8" s="85" t="str">
        <f>Teams!G29</f>
        <v>Luis Klang </v>
      </c>
      <c r="F8" s="85"/>
      <c r="G8" s="85"/>
      <c r="H8" s="85"/>
      <c r="I8" s="85" t="str">
        <f>Teams!G30</f>
        <v>Sabrina Völkle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Teams!G31</f>
        <v>Tatjana Beutenmüller</v>
      </c>
      <c r="F10" s="85"/>
      <c r="G10" s="85"/>
      <c r="H10" s="85"/>
      <c r="I10" s="85" t="str">
        <f>Teams!G32</f>
        <v>Tim Huber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>
        <f>'U10 Wertung'!K7</f>
        <v>1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Wertung'!J7*4</f>
        <v>6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>
        <f>Teams!H21</f>
        <v>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>
        <f>Teams!H22</f>
        <v>0</v>
      </c>
      <c r="B4" s="85"/>
      <c r="C4" s="85"/>
      <c r="D4" s="85"/>
      <c r="E4" s="85">
        <f>Teams!H23</f>
        <v>0</v>
      </c>
      <c r="F4" s="85"/>
      <c r="G4" s="85"/>
      <c r="H4" s="85"/>
      <c r="I4" s="85">
        <f>Teams!H24</f>
        <v>0</v>
      </c>
      <c r="J4" s="85"/>
      <c r="K4" s="85"/>
      <c r="L4" s="85"/>
    </row>
    <row r="5" s="63" customFormat="1" ht="10.5" customHeight="1"/>
    <row r="6" spans="1:256" s="63" customFormat="1" ht="15">
      <c r="A6" s="85">
        <f>Teams!H25</f>
        <v>0</v>
      </c>
      <c r="B6" s="85"/>
      <c r="C6" s="85"/>
      <c r="D6" s="85"/>
      <c r="E6" s="85">
        <f>Teams!H26</f>
        <v>0</v>
      </c>
      <c r="F6" s="85"/>
      <c r="G6" s="85"/>
      <c r="H6" s="85"/>
      <c r="I6" s="85">
        <f>Teams!H27</f>
        <v>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>
        <f>Teams!H28</f>
        <v>0</v>
      </c>
      <c r="B8" s="85"/>
      <c r="C8" s="85"/>
      <c r="D8" s="85"/>
      <c r="E8" s="85">
        <f>Teams!H29</f>
        <v>0</v>
      </c>
      <c r="F8" s="85"/>
      <c r="G8" s="85"/>
      <c r="H8" s="85"/>
      <c r="I8" s="85">
        <f>Teams!H30</f>
        <v>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>
        <f>Teams!H31</f>
        <v>0</v>
      </c>
      <c r="F10" s="85"/>
      <c r="G10" s="85"/>
      <c r="H10" s="85"/>
      <c r="I10" s="85">
        <f>Teams!H32</f>
        <v>0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 t="e">
        <f>'U10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'U10 Wertung'!#REF!*4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4"/>
  <sheetViews>
    <sheetView tabSelected="1" zoomScalePageLayoutView="0" workbookViewId="0" topLeftCell="E1">
      <selection activeCell="D30" sqref="D30"/>
    </sheetView>
  </sheetViews>
  <sheetFormatPr defaultColWidth="11.421875" defaultRowHeight="12.75"/>
  <cols>
    <col min="1" max="1" width="30.57421875" style="25" bestFit="1" customWidth="1"/>
    <col min="2" max="3" width="23.7109375" style="25" customWidth="1"/>
    <col min="4" max="4" width="29.57421875" style="25" customWidth="1"/>
    <col min="5" max="5" width="29.57421875" style="25" bestFit="1" customWidth="1"/>
    <col min="6" max="6" width="29.421875" style="25" bestFit="1" customWidth="1"/>
    <col min="7" max="12" width="23.7109375" style="25" customWidth="1"/>
    <col min="13" max="20" width="23.7109375" style="0" customWidth="1"/>
  </cols>
  <sheetData>
    <row r="1" spans="1:20" s="1" customFormat="1" ht="12.75">
      <c r="A1" s="73"/>
      <c r="B1" s="73" t="s">
        <v>465</v>
      </c>
      <c r="C1" s="73" t="s">
        <v>484</v>
      </c>
      <c r="D1" s="73" t="s">
        <v>473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109</v>
      </c>
      <c r="L1" s="23" t="s">
        <v>110</v>
      </c>
      <c r="M1" s="23" t="s">
        <v>238</v>
      </c>
      <c r="N1" s="23" t="s">
        <v>239</v>
      </c>
      <c r="O1" s="23" t="s">
        <v>240</v>
      </c>
      <c r="P1" s="23" t="s">
        <v>274</v>
      </c>
      <c r="Q1" s="23" t="s">
        <v>275</v>
      </c>
      <c r="R1" s="23" t="s">
        <v>276</v>
      </c>
      <c r="S1" s="23" t="s">
        <v>277</v>
      </c>
      <c r="T1" s="23" t="s">
        <v>278</v>
      </c>
    </row>
    <row r="2" spans="1:20" ht="12.75">
      <c r="A2" s="72"/>
      <c r="B2" s="72" t="s">
        <v>443</v>
      </c>
      <c r="C2" s="72" t="s">
        <v>475</v>
      </c>
      <c r="D2" s="72" t="s">
        <v>430</v>
      </c>
      <c r="E2" s="24" t="s">
        <v>10</v>
      </c>
      <c r="F2" s="24" t="s">
        <v>11</v>
      </c>
      <c r="G2" s="24" t="s">
        <v>12</v>
      </c>
      <c r="H2" s="24" t="s">
        <v>13</v>
      </c>
      <c r="I2" s="24" t="s">
        <v>14</v>
      </c>
      <c r="J2" s="24" t="s">
        <v>15</v>
      </c>
      <c r="K2" s="24" t="s">
        <v>111</v>
      </c>
      <c r="L2" s="24" t="s">
        <v>122</v>
      </c>
      <c r="M2" s="24" t="s">
        <v>241</v>
      </c>
      <c r="N2" s="24" t="s">
        <v>242</v>
      </c>
      <c r="O2" s="24" t="s">
        <v>243</v>
      </c>
      <c r="P2" s="24" t="s">
        <v>284</v>
      </c>
      <c r="Q2" s="24" t="s">
        <v>306</v>
      </c>
      <c r="R2" s="24" t="s">
        <v>328</v>
      </c>
      <c r="S2" s="24" t="s">
        <v>350</v>
      </c>
      <c r="T2" s="24" t="s">
        <v>372</v>
      </c>
    </row>
    <row r="3" spans="1:20" ht="12.75">
      <c r="A3" s="72"/>
      <c r="B3" s="72" t="s">
        <v>444</v>
      </c>
      <c r="C3" s="72" t="s">
        <v>476</v>
      </c>
      <c r="D3" s="72" t="s">
        <v>487</v>
      </c>
      <c r="E3" s="24" t="s">
        <v>16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112</v>
      </c>
      <c r="L3" s="24" t="s">
        <v>123</v>
      </c>
      <c r="M3" s="24" t="s">
        <v>244</v>
      </c>
      <c r="N3" s="24" t="s">
        <v>245</v>
      </c>
      <c r="O3" s="24" t="s">
        <v>246</v>
      </c>
      <c r="P3" s="24" t="s">
        <v>285</v>
      </c>
      <c r="Q3" s="24" t="s">
        <v>307</v>
      </c>
      <c r="R3" s="24" t="s">
        <v>329</v>
      </c>
      <c r="S3" s="24" t="s">
        <v>351</v>
      </c>
      <c r="T3" s="24" t="s">
        <v>373</v>
      </c>
    </row>
    <row r="4" spans="1:20" ht="12.75">
      <c r="A4" s="72"/>
      <c r="B4" s="72" t="s">
        <v>445</v>
      </c>
      <c r="C4" s="72" t="s">
        <v>477</v>
      </c>
      <c r="D4" s="72" t="s">
        <v>488</v>
      </c>
      <c r="E4" s="24" t="s">
        <v>22</v>
      </c>
      <c r="F4" s="24" t="s">
        <v>23</v>
      </c>
      <c r="G4" s="24" t="s">
        <v>24</v>
      </c>
      <c r="H4" s="24" t="s">
        <v>25</v>
      </c>
      <c r="I4" s="24" t="s">
        <v>26</v>
      </c>
      <c r="J4" s="24" t="s">
        <v>27</v>
      </c>
      <c r="K4" s="24" t="s">
        <v>113</v>
      </c>
      <c r="L4" s="24" t="s">
        <v>124</v>
      </c>
      <c r="M4" s="24" t="s">
        <v>247</v>
      </c>
      <c r="N4" s="24" t="s">
        <v>248</v>
      </c>
      <c r="O4" s="24" t="s">
        <v>249</v>
      </c>
      <c r="P4" s="24" t="s">
        <v>286</v>
      </c>
      <c r="Q4" s="24" t="s">
        <v>308</v>
      </c>
      <c r="R4" s="24" t="s">
        <v>330</v>
      </c>
      <c r="S4" s="24" t="s">
        <v>352</v>
      </c>
      <c r="T4" s="24" t="s">
        <v>374</v>
      </c>
    </row>
    <row r="5" spans="1:20" ht="12.75">
      <c r="A5" s="72"/>
      <c r="B5" s="72" t="s">
        <v>446</v>
      </c>
      <c r="C5" s="72" t="s">
        <v>515</v>
      </c>
      <c r="D5" s="72" t="s">
        <v>489</v>
      </c>
      <c r="E5" s="24" t="s">
        <v>28</v>
      </c>
      <c r="F5" s="24" t="s">
        <v>29</v>
      </c>
      <c r="G5" s="24" t="s">
        <v>30</v>
      </c>
      <c r="H5" s="24" t="s">
        <v>31</v>
      </c>
      <c r="I5" s="24" t="s">
        <v>32</v>
      </c>
      <c r="J5" s="24" t="s">
        <v>33</v>
      </c>
      <c r="K5" s="24" t="s">
        <v>114</v>
      </c>
      <c r="L5" s="24" t="s">
        <v>125</v>
      </c>
      <c r="M5" s="24" t="s">
        <v>250</v>
      </c>
      <c r="N5" s="24" t="s">
        <v>251</v>
      </c>
      <c r="O5" s="24" t="s">
        <v>252</v>
      </c>
      <c r="P5" s="24" t="s">
        <v>287</v>
      </c>
      <c r="Q5" s="24" t="s">
        <v>309</v>
      </c>
      <c r="R5" s="24" t="s">
        <v>331</v>
      </c>
      <c r="S5" s="24" t="s">
        <v>353</v>
      </c>
      <c r="T5" s="24" t="s">
        <v>375</v>
      </c>
    </row>
    <row r="6" spans="1:20" ht="12.75">
      <c r="A6" s="72"/>
      <c r="B6" s="72" t="s">
        <v>447</v>
      </c>
      <c r="C6" s="72" t="s">
        <v>478</v>
      </c>
      <c r="D6" s="72" t="s">
        <v>490</v>
      </c>
      <c r="E6" s="24" t="s">
        <v>34</v>
      </c>
      <c r="F6" s="24" t="s">
        <v>35</v>
      </c>
      <c r="G6" s="24" t="s">
        <v>36</v>
      </c>
      <c r="H6" s="24" t="s">
        <v>37</v>
      </c>
      <c r="I6" s="24" t="s">
        <v>38</v>
      </c>
      <c r="J6" s="24" t="s">
        <v>39</v>
      </c>
      <c r="K6" s="24" t="s">
        <v>115</v>
      </c>
      <c r="L6" s="24" t="s">
        <v>126</v>
      </c>
      <c r="M6" s="24" t="s">
        <v>253</v>
      </c>
      <c r="N6" s="24" t="s">
        <v>254</v>
      </c>
      <c r="O6" s="24" t="s">
        <v>255</v>
      </c>
      <c r="P6" s="24" t="s">
        <v>288</v>
      </c>
      <c r="Q6" s="24" t="s">
        <v>310</v>
      </c>
      <c r="R6" s="24" t="s">
        <v>332</v>
      </c>
      <c r="S6" s="24" t="s">
        <v>354</v>
      </c>
      <c r="T6" s="24" t="s">
        <v>376</v>
      </c>
    </row>
    <row r="7" spans="1:20" ht="12.75">
      <c r="A7" s="24"/>
      <c r="B7" s="72" t="s">
        <v>448</v>
      </c>
      <c r="C7" s="72" t="s">
        <v>479</v>
      </c>
      <c r="D7" s="72" t="s">
        <v>431</v>
      </c>
      <c r="E7" s="24" t="s">
        <v>40</v>
      </c>
      <c r="F7" s="24" t="s">
        <v>41</v>
      </c>
      <c r="G7" s="24" t="s">
        <v>42</v>
      </c>
      <c r="H7" s="24" t="s">
        <v>43</v>
      </c>
      <c r="I7" s="24" t="s">
        <v>44</v>
      </c>
      <c r="J7" s="24" t="s">
        <v>45</v>
      </c>
      <c r="K7" s="24" t="s">
        <v>116</v>
      </c>
      <c r="L7" s="24" t="s">
        <v>127</v>
      </c>
      <c r="M7" s="24" t="s">
        <v>256</v>
      </c>
      <c r="N7" s="24" t="s">
        <v>257</v>
      </c>
      <c r="O7" s="24" t="s">
        <v>258</v>
      </c>
      <c r="P7" s="24" t="s">
        <v>289</v>
      </c>
      <c r="Q7" s="24" t="s">
        <v>311</v>
      </c>
      <c r="R7" s="24" t="s">
        <v>333</v>
      </c>
      <c r="S7" s="24" t="s">
        <v>355</v>
      </c>
      <c r="T7" s="24" t="s">
        <v>377</v>
      </c>
    </row>
    <row r="8" spans="1:20" ht="12.75">
      <c r="A8" s="24"/>
      <c r="B8" s="72" t="s">
        <v>449</v>
      </c>
      <c r="C8" s="72" t="s">
        <v>480</v>
      </c>
      <c r="D8" s="72" t="s">
        <v>491</v>
      </c>
      <c r="E8" s="24" t="s">
        <v>46</v>
      </c>
      <c r="F8" s="24" t="s">
        <v>47</v>
      </c>
      <c r="G8" s="24" t="s">
        <v>48</v>
      </c>
      <c r="H8" s="24" t="s">
        <v>49</v>
      </c>
      <c r="I8" s="24" t="s">
        <v>50</v>
      </c>
      <c r="J8" s="24" t="s">
        <v>51</v>
      </c>
      <c r="K8" s="24" t="s">
        <v>117</v>
      </c>
      <c r="L8" s="24" t="s">
        <v>128</v>
      </c>
      <c r="M8" s="24" t="s">
        <v>259</v>
      </c>
      <c r="N8" s="24" t="s">
        <v>260</v>
      </c>
      <c r="O8" s="24" t="s">
        <v>261</v>
      </c>
      <c r="P8" s="24" t="s">
        <v>290</v>
      </c>
      <c r="Q8" s="24" t="s">
        <v>312</v>
      </c>
      <c r="R8" s="24" t="s">
        <v>334</v>
      </c>
      <c r="S8" s="24" t="s">
        <v>356</v>
      </c>
      <c r="T8" s="24" t="s">
        <v>378</v>
      </c>
    </row>
    <row r="9" spans="1:20" ht="12.75">
      <c r="A9" s="24"/>
      <c r="B9" s="72" t="s">
        <v>450</v>
      </c>
      <c r="C9" s="72" t="s">
        <v>481</v>
      </c>
      <c r="D9" s="72" t="s">
        <v>432</v>
      </c>
      <c r="E9" s="24" t="s">
        <v>52</v>
      </c>
      <c r="F9" s="24" t="s">
        <v>53</v>
      </c>
      <c r="G9" s="24" t="s">
        <v>54</v>
      </c>
      <c r="H9" s="24" t="s">
        <v>55</v>
      </c>
      <c r="I9" s="24" t="s">
        <v>56</v>
      </c>
      <c r="J9" s="24" t="s">
        <v>57</v>
      </c>
      <c r="K9" s="24" t="s">
        <v>118</v>
      </c>
      <c r="L9" s="24" t="s">
        <v>129</v>
      </c>
      <c r="M9" s="24" t="s">
        <v>262</v>
      </c>
      <c r="N9" s="24" t="s">
        <v>263</v>
      </c>
      <c r="O9" s="24" t="s">
        <v>264</v>
      </c>
      <c r="P9" s="24" t="s">
        <v>291</v>
      </c>
      <c r="Q9" s="24" t="s">
        <v>313</v>
      </c>
      <c r="R9" s="24" t="s">
        <v>335</v>
      </c>
      <c r="S9" s="24" t="s">
        <v>357</v>
      </c>
      <c r="T9" s="24" t="s">
        <v>379</v>
      </c>
    </row>
    <row r="10" spans="1:20" ht="12.75">
      <c r="A10" s="24"/>
      <c r="B10" s="72" t="s">
        <v>451</v>
      </c>
      <c r="C10" s="72" t="s">
        <v>482</v>
      </c>
      <c r="D10" s="72" t="s">
        <v>492</v>
      </c>
      <c r="E10" s="24" t="s">
        <v>58</v>
      </c>
      <c r="F10" s="24" t="s">
        <v>59</v>
      </c>
      <c r="G10" s="24" t="s">
        <v>60</v>
      </c>
      <c r="H10" s="24" t="s">
        <v>61</v>
      </c>
      <c r="I10" s="24" t="s">
        <v>62</v>
      </c>
      <c r="J10" s="24" t="s">
        <v>63</v>
      </c>
      <c r="K10" s="24" t="s">
        <v>119</v>
      </c>
      <c r="L10" s="24" t="s">
        <v>130</v>
      </c>
      <c r="M10" s="24" t="s">
        <v>265</v>
      </c>
      <c r="N10" s="24" t="s">
        <v>266</v>
      </c>
      <c r="O10" s="24" t="s">
        <v>267</v>
      </c>
      <c r="P10" s="24" t="s">
        <v>292</v>
      </c>
      <c r="Q10" s="24" t="s">
        <v>314</v>
      </c>
      <c r="R10" s="24" t="s">
        <v>336</v>
      </c>
      <c r="S10" s="24" t="s">
        <v>358</v>
      </c>
      <c r="T10" s="24" t="s">
        <v>380</v>
      </c>
    </row>
    <row r="11" spans="1:20" ht="12.75">
      <c r="A11" s="24"/>
      <c r="B11" s="72" t="s">
        <v>452</v>
      </c>
      <c r="C11" s="72" t="s">
        <v>483</v>
      </c>
      <c r="D11" s="72" t="s">
        <v>493</v>
      </c>
      <c r="E11" s="24" t="s">
        <v>64</v>
      </c>
      <c r="F11" s="24" t="s">
        <v>65</v>
      </c>
      <c r="G11" s="24" t="s">
        <v>66</v>
      </c>
      <c r="H11" s="24" t="s">
        <v>67</v>
      </c>
      <c r="I11" s="24" t="s">
        <v>68</v>
      </c>
      <c r="J11" s="24" t="s">
        <v>69</v>
      </c>
      <c r="K11" s="24" t="s">
        <v>120</v>
      </c>
      <c r="L11" s="24" t="s">
        <v>131</v>
      </c>
      <c r="M11" s="24" t="s">
        <v>268</v>
      </c>
      <c r="N11" s="24" t="s">
        <v>269</v>
      </c>
      <c r="O11" s="24" t="s">
        <v>270</v>
      </c>
      <c r="P11" s="24" t="s">
        <v>293</v>
      </c>
      <c r="Q11" s="24" t="s">
        <v>315</v>
      </c>
      <c r="R11" s="24" t="s">
        <v>337</v>
      </c>
      <c r="S11" s="24" t="s">
        <v>359</v>
      </c>
      <c r="T11" s="24" t="s">
        <v>381</v>
      </c>
    </row>
    <row r="12" spans="1:20" ht="12.75">
      <c r="A12" s="24"/>
      <c r="B12" s="72" t="s">
        <v>453</v>
      </c>
      <c r="C12" s="72" t="s">
        <v>514</v>
      </c>
      <c r="D12" s="72" t="s">
        <v>433</v>
      </c>
      <c r="E12" s="24" t="s">
        <v>70</v>
      </c>
      <c r="F12" s="24" t="s">
        <v>71</v>
      </c>
      <c r="G12" s="24" t="s">
        <v>72</v>
      </c>
      <c r="H12" s="24" t="s">
        <v>73</v>
      </c>
      <c r="I12" s="24" t="s">
        <v>74</v>
      </c>
      <c r="J12" s="24" t="s">
        <v>75</v>
      </c>
      <c r="K12" s="24" t="s">
        <v>121</v>
      </c>
      <c r="L12" s="24" t="s">
        <v>132</v>
      </c>
      <c r="M12" s="24" t="s">
        <v>271</v>
      </c>
      <c r="N12" s="24" t="s">
        <v>272</v>
      </c>
      <c r="O12" s="24" t="s">
        <v>273</v>
      </c>
      <c r="P12" s="24" t="s">
        <v>294</v>
      </c>
      <c r="Q12" s="24" t="s">
        <v>316</v>
      </c>
      <c r="R12" s="24" t="s">
        <v>338</v>
      </c>
      <c r="S12" s="24" t="s">
        <v>360</v>
      </c>
      <c r="T12" s="24" t="s">
        <v>382</v>
      </c>
    </row>
    <row r="13" spans="1:20" ht="12.75">
      <c r="A13" s="46" t="s">
        <v>0</v>
      </c>
      <c r="B13" s="46" t="s">
        <v>1</v>
      </c>
      <c r="C13" s="46" t="s">
        <v>2</v>
      </c>
      <c r="D13" s="46" t="s">
        <v>3</v>
      </c>
      <c r="E13" s="46" t="s">
        <v>4</v>
      </c>
      <c r="F13" s="46" t="s">
        <v>5</v>
      </c>
      <c r="G13" s="46" t="s">
        <v>6</v>
      </c>
      <c r="H13" s="46" t="s">
        <v>7</v>
      </c>
      <c r="I13" s="46" t="s">
        <v>8</v>
      </c>
      <c r="J13" s="46" t="s">
        <v>9</v>
      </c>
      <c r="K13" s="46" t="s">
        <v>109</v>
      </c>
      <c r="L13" s="46" t="s">
        <v>110</v>
      </c>
      <c r="M13" s="46" t="s">
        <v>238</v>
      </c>
      <c r="N13" s="46" t="s">
        <v>239</v>
      </c>
      <c r="O13" s="46" t="s">
        <v>240</v>
      </c>
      <c r="P13" s="46" t="s">
        <v>274</v>
      </c>
      <c r="Q13" s="46" t="s">
        <v>275</v>
      </c>
      <c r="R13" s="46" t="s">
        <v>276</v>
      </c>
      <c r="S13" s="46" t="s">
        <v>277</v>
      </c>
      <c r="T13" s="46" t="s">
        <v>278</v>
      </c>
    </row>
    <row r="14" spans="1:20" ht="12.75">
      <c r="A14" s="46">
        <f aca="true" t="shared" si="0" ref="A14:L14">11-COUNTIF(A2:A12,"* NN *")</f>
        <v>11</v>
      </c>
      <c r="B14" s="46">
        <f t="shared" si="0"/>
        <v>11</v>
      </c>
      <c r="C14" s="46">
        <f t="shared" si="0"/>
        <v>11</v>
      </c>
      <c r="D14" s="46">
        <f t="shared" si="0"/>
        <v>11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aca="true" t="shared" si="1" ref="M14:T14">11-COUNTIF(M2:M12,"* NN *")</f>
        <v>0</v>
      </c>
      <c r="N14" s="46">
        <f t="shared" si="1"/>
        <v>0</v>
      </c>
      <c r="O14" s="46">
        <f t="shared" si="1"/>
        <v>0</v>
      </c>
      <c r="P14" s="46">
        <f t="shared" si="1"/>
        <v>0</v>
      </c>
      <c r="Q14" s="46">
        <f t="shared" si="1"/>
        <v>0</v>
      </c>
      <c r="R14" s="46">
        <f t="shared" si="1"/>
        <v>0</v>
      </c>
      <c r="S14" s="46">
        <f t="shared" si="1"/>
        <v>0</v>
      </c>
      <c r="T14" s="46">
        <f t="shared" si="1"/>
        <v>0</v>
      </c>
    </row>
    <row r="15" ht="5.25" customHeight="1" hidden="1"/>
    <row r="16" ht="5.25" customHeight="1" hidden="1"/>
    <row r="17" ht="5.25" customHeight="1" hidden="1"/>
    <row r="18" ht="5.25" customHeight="1" hidden="1"/>
    <row r="19" ht="5.25" customHeight="1" hidden="1"/>
    <row r="20" ht="5.25" customHeight="1" hidden="1"/>
    <row r="21" spans="1:20" ht="12.75">
      <c r="A21" s="71" t="s">
        <v>474</v>
      </c>
      <c r="B21" s="73" t="s">
        <v>418</v>
      </c>
      <c r="C21" s="73" t="s">
        <v>419</v>
      </c>
      <c r="D21" s="73" t="s">
        <v>485</v>
      </c>
      <c r="E21" s="73"/>
      <c r="F21" s="73" t="s">
        <v>434</v>
      </c>
      <c r="G21" s="73" t="s">
        <v>486</v>
      </c>
      <c r="H21" s="73"/>
      <c r="I21" s="73" t="s">
        <v>466</v>
      </c>
      <c r="J21" s="23" t="s">
        <v>85</v>
      </c>
      <c r="K21" s="23" t="s">
        <v>133</v>
      </c>
      <c r="L21" s="23" t="s">
        <v>134</v>
      </c>
      <c r="M21" s="23" t="s">
        <v>147</v>
      </c>
      <c r="N21" s="23" t="s">
        <v>159</v>
      </c>
      <c r="O21" s="23" t="s">
        <v>171</v>
      </c>
      <c r="P21" s="23" t="s">
        <v>279</v>
      </c>
      <c r="Q21" s="23" t="s">
        <v>280</v>
      </c>
      <c r="R21" s="23" t="s">
        <v>281</v>
      </c>
      <c r="S21" s="23" t="s">
        <v>282</v>
      </c>
      <c r="T21" s="23" t="s">
        <v>283</v>
      </c>
    </row>
    <row r="22" spans="1:20" ht="12.75">
      <c r="A22" s="73" t="s">
        <v>401</v>
      </c>
      <c r="B22" s="73" t="s">
        <v>409</v>
      </c>
      <c r="C22" s="73" t="s">
        <v>420</v>
      </c>
      <c r="D22" s="72" t="s">
        <v>494</v>
      </c>
      <c r="E22" s="72"/>
      <c r="F22" s="72" t="s">
        <v>435</v>
      </c>
      <c r="G22" s="72" t="s">
        <v>454</v>
      </c>
      <c r="H22" s="72"/>
      <c r="I22" s="72" t="s">
        <v>502</v>
      </c>
      <c r="J22" s="24" t="s">
        <v>217</v>
      </c>
      <c r="K22" s="24" t="s">
        <v>218</v>
      </c>
      <c r="L22" s="24" t="s">
        <v>219</v>
      </c>
      <c r="M22" s="24" t="s">
        <v>148</v>
      </c>
      <c r="N22" s="24" t="s">
        <v>160</v>
      </c>
      <c r="O22" s="24" t="s">
        <v>172</v>
      </c>
      <c r="P22" s="24" t="s">
        <v>295</v>
      </c>
      <c r="Q22" s="24" t="s">
        <v>317</v>
      </c>
      <c r="R22" s="24" t="s">
        <v>339</v>
      </c>
      <c r="S22" s="24" t="s">
        <v>361</v>
      </c>
      <c r="T22" s="24" t="s">
        <v>383</v>
      </c>
    </row>
    <row r="23" spans="1:20" ht="12.75">
      <c r="A23" s="72" t="s">
        <v>402</v>
      </c>
      <c r="B23" s="73" t="s">
        <v>410</v>
      </c>
      <c r="C23" s="72" t="s">
        <v>421</v>
      </c>
      <c r="D23" s="72" t="s">
        <v>495</v>
      </c>
      <c r="E23" s="72"/>
      <c r="F23" s="72" t="s">
        <v>436</v>
      </c>
      <c r="G23" s="72" t="s">
        <v>455</v>
      </c>
      <c r="H23" s="72"/>
      <c r="I23" s="72" t="s">
        <v>503</v>
      </c>
      <c r="J23" s="24" t="s">
        <v>220</v>
      </c>
      <c r="K23" s="24" t="s">
        <v>221</v>
      </c>
      <c r="L23" s="24" t="s">
        <v>222</v>
      </c>
      <c r="M23" s="24" t="s">
        <v>149</v>
      </c>
      <c r="N23" s="24" t="s">
        <v>161</v>
      </c>
      <c r="O23" s="24" t="s">
        <v>173</v>
      </c>
      <c r="P23" s="24" t="s">
        <v>296</v>
      </c>
      <c r="Q23" s="24" t="s">
        <v>318</v>
      </c>
      <c r="R23" s="24" t="s">
        <v>340</v>
      </c>
      <c r="S23" s="24" t="s">
        <v>362</v>
      </c>
      <c r="T23" s="24" t="s">
        <v>384</v>
      </c>
    </row>
    <row r="24" spans="1:20" ht="12.75">
      <c r="A24" s="73" t="s">
        <v>403</v>
      </c>
      <c r="B24" s="73" t="s">
        <v>411</v>
      </c>
      <c r="C24" s="72" t="s">
        <v>422</v>
      </c>
      <c r="D24" s="72" t="s">
        <v>496</v>
      </c>
      <c r="E24" s="72"/>
      <c r="F24" s="72" t="s">
        <v>437</v>
      </c>
      <c r="G24" s="72" t="s">
        <v>462</v>
      </c>
      <c r="H24" s="72"/>
      <c r="I24" s="72" t="s">
        <v>504</v>
      </c>
      <c r="J24" s="24" t="s">
        <v>223</v>
      </c>
      <c r="K24" s="24" t="s">
        <v>224</v>
      </c>
      <c r="L24" s="24" t="s">
        <v>225</v>
      </c>
      <c r="M24" s="24" t="s">
        <v>150</v>
      </c>
      <c r="N24" s="24" t="s">
        <v>162</v>
      </c>
      <c r="O24" s="24" t="s">
        <v>174</v>
      </c>
      <c r="P24" s="24" t="s">
        <v>297</v>
      </c>
      <c r="Q24" s="24" t="s">
        <v>319</v>
      </c>
      <c r="R24" s="24" t="s">
        <v>341</v>
      </c>
      <c r="S24" s="24" t="s">
        <v>363</v>
      </c>
      <c r="T24" s="24" t="s">
        <v>385</v>
      </c>
    </row>
    <row r="25" spans="1:20" ht="12.75">
      <c r="A25" s="73" t="s">
        <v>404</v>
      </c>
      <c r="B25" s="73" t="s">
        <v>412</v>
      </c>
      <c r="C25" s="73" t="s">
        <v>423</v>
      </c>
      <c r="D25" s="72" t="s">
        <v>497</v>
      </c>
      <c r="E25" s="72"/>
      <c r="F25" s="72" t="s">
        <v>438</v>
      </c>
      <c r="G25" s="72" t="s">
        <v>456</v>
      </c>
      <c r="H25" s="72"/>
      <c r="I25" s="72" t="s">
        <v>505</v>
      </c>
      <c r="J25" s="24" t="s">
        <v>226</v>
      </c>
      <c r="K25" s="24" t="s">
        <v>227</v>
      </c>
      <c r="L25" s="24" t="s">
        <v>135</v>
      </c>
      <c r="M25" s="24" t="s">
        <v>151</v>
      </c>
      <c r="N25" s="24" t="s">
        <v>163</v>
      </c>
      <c r="O25" s="24" t="s">
        <v>175</v>
      </c>
      <c r="P25" s="24" t="s">
        <v>298</v>
      </c>
      <c r="Q25" s="24" t="s">
        <v>320</v>
      </c>
      <c r="R25" s="24" t="s">
        <v>342</v>
      </c>
      <c r="S25" s="24" t="s">
        <v>364</v>
      </c>
      <c r="T25" s="24" t="s">
        <v>386</v>
      </c>
    </row>
    <row r="26" spans="1:20" ht="12.75">
      <c r="A26" s="72" t="s">
        <v>405</v>
      </c>
      <c r="B26" s="73" t="s">
        <v>413</v>
      </c>
      <c r="C26" s="72" t="s">
        <v>424</v>
      </c>
      <c r="D26" s="72" t="s">
        <v>498</v>
      </c>
      <c r="E26" s="72"/>
      <c r="F26" s="72" t="s">
        <v>439</v>
      </c>
      <c r="G26" s="72" t="s">
        <v>457</v>
      </c>
      <c r="H26" s="72"/>
      <c r="I26" s="72" t="s">
        <v>506</v>
      </c>
      <c r="J26" s="24" t="s">
        <v>228</v>
      </c>
      <c r="K26" s="24" t="s">
        <v>229</v>
      </c>
      <c r="L26" s="24" t="s">
        <v>136</v>
      </c>
      <c r="M26" s="24" t="s">
        <v>152</v>
      </c>
      <c r="N26" s="24" t="s">
        <v>164</v>
      </c>
      <c r="O26" s="24" t="s">
        <v>176</v>
      </c>
      <c r="P26" s="24" t="s">
        <v>299</v>
      </c>
      <c r="Q26" s="24" t="s">
        <v>321</v>
      </c>
      <c r="R26" s="24" t="s">
        <v>343</v>
      </c>
      <c r="S26" s="24" t="s">
        <v>365</v>
      </c>
      <c r="T26" s="24" t="s">
        <v>387</v>
      </c>
    </row>
    <row r="27" spans="1:20" ht="12.75">
      <c r="A27" s="73" t="s">
        <v>406</v>
      </c>
      <c r="B27" s="73" t="s">
        <v>414</v>
      </c>
      <c r="C27" s="72" t="s">
        <v>425</v>
      </c>
      <c r="D27" s="72" t="s">
        <v>499</v>
      </c>
      <c r="E27" s="72"/>
      <c r="F27" s="72" t="s">
        <v>440</v>
      </c>
      <c r="G27" s="72" t="s">
        <v>458</v>
      </c>
      <c r="H27" s="72"/>
      <c r="I27" s="72" t="s">
        <v>507</v>
      </c>
      <c r="J27" s="24" t="s">
        <v>230</v>
      </c>
      <c r="K27" s="24" t="s">
        <v>231</v>
      </c>
      <c r="L27" s="24" t="s">
        <v>137</v>
      </c>
      <c r="M27" s="24" t="s">
        <v>153</v>
      </c>
      <c r="N27" s="24" t="s">
        <v>165</v>
      </c>
      <c r="O27" s="24" t="s">
        <v>177</v>
      </c>
      <c r="P27" s="24" t="s">
        <v>300</v>
      </c>
      <c r="Q27" s="24" t="s">
        <v>322</v>
      </c>
      <c r="R27" s="24" t="s">
        <v>344</v>
      </c>
      <c r="S27" s="24" t="s">
        <v>366</v>
      </c>
      <c r="T27" s="24" t="s">
        <v>388</v>
      </c>
    </row>
    <row r="28" spans="1:20" ht="12.75">
      <c r="A28" s="73" t="s">
        <v>407</v>
      </c>
      <c r="B28" s="72" t="s">
        <v>415</v>
      </c>
      <c r="C28" s="73" t="s">
        <v>426</v>
      </c>
      <c r="D28" s="24" t="s">
        <v>500</v>
      </c>
      <c r="E28" s="74"/>
      <c r="F28" s="72" t="s">
        <v>441</v>
      </c>
      <c r="G28" s="72" t="s">
        <v>459</v>
      </c>
      <c r="H28" s="72"/>
      <c r="I28" s="72" t="s">
        <v>508</v>
      </c>
      <c r="J28" s="24" t="s">
        <v>232</v>
      </c>
      <c r="K28" s="24" t="s">
        <v>233</v>
      </c>
      <c r="L28" s="24" t="s">
        <v>138</v>
      </c>
      <c r="M28" s="24" t="s">
        <v>154</v>
      </c>
      <c r="N28" s="24" t="s">
        <v>166</v>
      </c>
      <c r="O28" s="24" t="s">
        <v>178</v>
      </c>
      <c r="P28" s="24" t="s">
        <v>301</v>
      </c>
      <c r="Q28" s="24" t="s">
        <v>323</v>
      </c>
      <c r="R28" s="24" t="s">
        <v>345</v>
      </c>
      <c r="S28" s="24" t="s">
        <v>367</v>
      </c>
      <c r="T28" s="24" t="s">
        <v>389</v>
      </c>
    </row>
    <row r="29" spans="1:20" ht="12.75">
      <c r="A29" s="73" t="s">
        <v>408</v>
      </c>
      <c r="B29" s="72" t="s">
        <v>469</v>
      </c>
      <c r="C29" s="73" t="s">
        <v>427</v>
      </c>
      <c r="D29" s="24" t="s">
        <v>501</v>
      </c>
      <c r="E29" s="24"/>
      <c r="F29" s="72" t="s">
        <v>442</v>
      </c>
      <c r="G29" s="72" t="s">
        <v>460</v>
      </c>
      <c r="H29" s="72"/>
      <c r="I29" s="72" t="s">
        <v>509</v>
      </c>
      <c r="J29" s="24" t="s">
        <v>86</v>
      </c>
      <c r="K29" s="24" t="s">
        <v>234</v>
      </c>
      <c r="L29" s="24" t="s">
        <v>139</v>
      </c>
      <c r="M29" s="24" t="s">
        <v>155</v>
      </c>
      <c r="N29" s="24" t="s">
        <v>167</v>
      </c>
      <c r="O29" s="24" t="s">
        <v>179</v>
      </c>
      <c r="P29" s="24" t="s">
        <v>302</v>
      </c>
      <c r="Q29" s="24" t="s">
        <v>324</v>
      </c>
      <c r="R29" s="24" t="s">
        <v>346</v>
      </c>
      <c r="S29" s="24" t="s">
        <v>368</v>
      </c>
      <c r="T29" s="24" t="s">
        <v>390</v>
      </c>
    </row>
    <row r="30" spans="1:20" ht="12.75">
      <c r="A30" s="72" t="s">
        <v>470</v>
      </c>
      <c r="B30" s="72" t="s">
        <v>416</v>
      </c>
      <c r="C30" s="73" t="s">
        <v>428</v>
      </c>
      <c r="D30" s="24" t="s">
        <v>87</v>
      </c>
      <c r="E30" s="24"/>
      <c r="F30" s="72" t="s">
        <v>467</v>
      </c>
      <c r="G30" s="72" t="s">
        <v>461</v>
      </c>
      <c r="H30" s="72"/>
      <c r="I30" s="24" t="s">
        <v>510</v>
      </c>
      <c r="J30" s="24" t="s">
        <v>88</v>
      </c>
      <c r="K30" s="24" t="s">
        <v>235</v>
      </c>
      <c r="L30" s="24" t="s">
        <v>140</v>
      </c>
      <c r="M30" s="24" t="s">
        <v>156</v>
      </c>
      <c r="N30" s="24" t="s">
        <v>168</v>
      </c>
      <c r="O30" s="24" t="s">
        <v>180</v>
      </c>
      <c r="P30" s="24" t="s">
        <v>303</v>
      </c>
      <c r="Q30" s="24" t="s">
        <v>325</v>
      </c>
      <c r="R30" s="24" t="s">
        <v>347</v>
      </c>
      <c r="S30" s="24" t="s">
        <v>369</v>
      </c>
      <c r="T30" s="24" t="s">
        <v>391</v>
      </c>
    </row>
    <row r="31" spans="1:20" ht="12.75">
      <c r="A31" s="24" t="s">
        <v>464</v>
      </c>
      <c r="B31" s="72"/>
      <c r="C31" s="73" t="s">
        <v>429</v>
      </c>
      <c r="D31" s="24" t="s">
        <v>89</v>
      </c>
      <c r="E31" s="24"/>
      <c r="F31" s="24"/>
      <c r="G31" s="24" t="s">
        <v>471</v>
      </c>
      <c r="H31" s="24"/>
      <c r="I31" s="24" t="s">
        <v>511</v>
      </c>
      <c r="J31" s="24" t="s">
        <v>90</v>
      </c>
      <c r="K31" s="24" t="s">
        <v>236</v>
      </c>
      <c r="L31" s="24" t="s">
        <v>141</v>
      </c>
      <c r="M31" s="24" t="s">
        <v>157</v>
      </c>
      <c r="N31" s="24" t="s">
        <v>169</v>
      </c>
      <c r="O31" s="24" t="s">
        <v>181</v>
      </c>
      <c r="P31" s="24" t="s">
        <v>304</v>
      </c>
      <c r="Q31" s="24" t="s">
        <v>326</v>
      </c>
      <c r="R31" s="24" t="s">
        <v>348</v>
      </c>
      <c r="S31" s="24" t="s">
        <v>370</v>
      </c>
      <c r="T31" s="24" t="s">
        <v>392</v>
      </c>
    </row>
    <row r="32" spans="1:20" ht="12.75">
      <c r="A32" s="24" t="s">
        <v>463</v>
      </c>
      <c r="B32" s="72"/>
      <c r="C32" s="87" t="s">
        <v>417</v>
      </c>
      <c r="D32" s="24" t="s">
        <v>91</v>
      </c>
      <c r="E32" s="24"/>
      <c r="F32" s="24" t="s">
        <v>92</v>
      </c>
      <c r="G32" s="24" t="s">
        <v>472</v>
      </c>
      <c r="H32" s="24"/>
      <c r="I32" s="24" t="s">
        <v>237</v>
      </c>
      <c r="J32" s="24" t="s">
        <v>93</v>
      </c>
      <c r="K32" s="24" t="s">
        <v>143</v>
      </c>
      <c r="L32" s="24" t="s">
        <v>142</v>
      </c>
      <c r="M32" s="24" t="s">
        <v>158</v>
      </c>
      <c r="N32" s="24" t="s">
        <v>170</v>
      </c>
      <c r="O32" s="24" t="s">
        <v>182</v>
      </c>
      <c r="P32" s="24" t="s">
        <v>305</v>
      </c>
      <c r="Q32" s="24" t="s">
        <v>327</v>
      </c>
      <c r="R32" s="24" t="s">
        <v>349</v>
      </c>
      <c r="S32" s="24" t="s">
        <v>371</v>
      </c>
      <c r="T32" s="24" t="s">
        <v>393</v>
      </c>
    </row>
    <row r="33" spans="1:20" ht="12.75">
      <c r="A33" s="46" t="s">
        <v>76</v>
      </c>
      <c r="B33" s="46" t="s">
        <v>77</v>
      </c>
      <c r="C33" s="46" t="s">
        <v>78</v>
      </c>
      <c r="D33" s="46" t="s">
        <v>79</v>
      </c>
      <c r="E33" s="46" t="s">
        <v>80</v>
      </c>
      <c r="F33" s="46" t="s">
        <v>81</v>
      </c>
      <c r="G33" s="46" t="s">
        <v>82</v>
      </c>
      <c r="H33" s="46" t="s">
        <v>83</v>
      </c>
      <c r="I33" s="46" t="s">
        <v>84</v>
      </c>
      <c r="J33" s="46" t="s">
        <v>85</v>
      </c>
      <c r="K33" s="46" t="s">
        <v>133</v>
      </c>
      <c r="L33" s="46" t="s">
        <v>134</v>
      </c>
      <c r="M33" s="46" t="s">
        <v>147</v>
      </c>
      <c r="N33" s="46" t="s">
        <v>159</v>
      </c>
      <c r="O33" s="46" t="s">
        <v>171</v>
      </c>
      <c r="P33" s="46" t="s">
        <v>279</v>
      </c>
      <c r="Q33" s="46" t="s">
        <v>280</v>
      </c>
      <c r="R33" s="46" t="s">
        <v>281</v>
      </c>
      <c r="S33" s="46" t="s">
        <v>282</v>
      </c>
      <c r="T33" s="46" t="s">
        <v>283</v>
      </c>
    </row>
    <row r="34" spans="1:20" ht="12.75">
      <c r="A34" s="46">
        <f aca="true" t="shared" si="2" ref="A34:L34">11-COUNTIF(A22:A32,"* NN *")</f>
        <v>11</v>
      </c>
      <c r="B34" s="46">
        <f t="shared" si="2"/>
        <v>11</v>
      </c>
      <c r="C34" s="46">
        <f t="shared" si="2"/>
        <v>11</v>
      </c>
      <c r="D34" s="46">
        <f t="shared" si="2"/>
        <v>8</v>
      </c>
      <c r="E34" s="46">
        <f t="shared" si="2"/>
        <v>11</v>
      </c>
      <c r="F34" s="46">
        <f t="shared" si="2"/>
        <v>10</v>
      </c>
      <c r="G34" s="46">
        <f t="shared" si="2"/>
        <v>11</v>
      </c>
      <c r="H34" s="46">
        <f t="shared" si="2"/>
        <v>11</v>
      </c>
      <c r="I34" s="46">
        <f t="shared" si="2"/>
        <v>10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aca="true" t="shared" si="3" ref="M34:T34">11-COUNTIF(M22:M32,"* NN *")</f>
        <v>0</v>
      </c>
      <c r="N34" s="46">
        <f t="shared" si="3"/>
        <v>0</v>
      </c>
      <c r="O34" s="46">
        <f t="shared" si="3"/>
        <v>0</v>
      </c>
      <c r="P34" s="46">
        <f t="shared" si="3"/>
        <v>0</v>
      </c>
      <c r="Q34" s="46">
        <f t="shared" si="3"/>
        <v>0</v>
      </c>
      <c r="R34" s="46">
        <f t="shared" si="3"/>
        <v>0</v>
      </c>
      <c r="S34" s="46">
        <f t="shared" si="3"/>
        <v>0</v>
      </c>
      <c r="T34" s="46">
        <f t="shared" si="3"/>
        <v>0</v>
      </c>
    </row>
  </sheetData>
  <sheetProtection/>
  <conditionalFormatting sqref="A1:T1">
    <cfRule type="containsText" priority="1" dxfId="38" operator="containsText" stopIfTrue="1" text=" NN ">
      <formula>NOT(ISERROR(SEARCH(" NN ",A1)))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2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7.25" customHeight="1"/>
    <row r="2" spans="1:6" ht="49.5" customHeight="1">
      <c r="A2" s="62" t="str">
        <f>Teams!I21</f>
        <v>TV Rheinfelden U10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Teams!I22</f>
        <v>Julia Steinegger</v>
      </c>
      <c r="B4" s="85"/>
      <c r="C4" s="85"/>
      <c r="D4" s="85"/>
      <c r="E4" s="85" t="str">
        <f>Teams!I23</f>
        <v>Maximilian Winter</v>
      </c>
      <c r="F4" s="85"/>
      <c r="G4" s="85"/>
      <c r="H4" s="85"/>
      <c r="I4" s="85" t="str">
        <f>Teams!I24</f>
        <v>Lynn Zeender 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Teams!I25</f>
        <v>Michele Müller</v>
      </c>
      <c r="B6" s="85"/>
      <c r="C6" s="85"/>
      <c r="D6" s="85"/>
      <c r="E6" s="85" t="str">
        <f>Teams!I26</f>
        <v>Amy Ley</v>
      </c>
      <c r="F6" s="85"/>
      <c r="G6" s="85"/>
      <c r="H6" s="85"/>
      <c r="I6" s="85" t="str">
        <f>Teams!I27</f>
        <v>Maximilian Eigner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Teams!I28</f>
        <v>Luk Meyer</v>
      </c>
      <c r="B8" s="85"/>
      <c r="C8" s="85"/>
      <c r="D8" s="85"/>
      <c r="E8" s="85" t="str">
        <f>Teams!I29</f>
        <v>Simon Gwangwaa</v>
      </c>
      <c r="F8" s="85"/>
      <c r="G8" s="85"/>
      <c r="H8" s="85"/>
      <c r="I8" s="85" t="str">
        <f>Teams!I30</f>
        <v>Christian Bittermann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Teams!I31</f>
        <v>Luisa Suckat</v>
      </c>
      <c r="F10" s="85"/>
      <c r="G10" s="85"/>
      <c r="H10" s="85"/>
      <c r="I10" s="85" t="str">
        <f>Teams!I32</f>
        <v>U10 NN 9.11</v>
      </c>
      <c r="J10" s="85"/>
      <c r="K10" s="85"/>
      <c r="L10" s="85"/>
    </row>
    <row r="11" spans="1:12" s="64" customFormat="1" ht="14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8:12" s="65" customFormat="1" ht="60.75" customHeight="1">
      <c r="H12" s="66">
        <f>'U10 Wertung'!K8</f>
        <v>6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>
        <f>'U10 Wertung'!J8*4</f>
        <v>24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40">
    <mergeCell ref="A4:D4"/>
    <mergeCell ref="E4:H4"/>
    <mergeCell ref="I4:L4"/>
    <mergeCell ref="A6:D6"/>
    <mergeCell ref="E6:H6"/>
    <mergeCell ref="I6:L6"/>
    <mergeCell ref="AK6:AN6"/>
    <mergeCell ref="AC6:AF6"/>
    <mergeCell ref="AG6:AJ6"/>
    <mergeCell ref="M6:P6"/>
    <mergeCell ref="Q6:T6"/>
    <mergeCell ref="U6:X6"/>
    <mergeCell ref="Y6:AB6"/>
    <mergeCell ref="HU6:HX6"/>
    <mergeCell ref="DI6:DL6"/>
    <mergeCell ref="DM6:DP6"/>
    <mergeCell ref="DQ6:DT6"/>
    <mergeCell ref="DU6:DX6"/>
    <mergeCell ref="FI6:FL6"/>
    <mergeCell ref="FM6:FP6"/>
    <mergeCell ref="DY6:EB6"/>
    <mergeCell ref="EC6:EF6"/>
    <mergeCell ref="EG6:EJ6"/>
    <mergeCell ref="AO6:AR6"/>
    <mergeCell ref="AS6:AV6"/>
    <mergeCell ref="AW6:AZ6"/>
    <mergeCell ref="BA6:BD6"/>
    <mergeCell ref="CG6:CJ6"/>
    <mergeCell ref="CK6:CN6"/>
    <mergeCell ref="BE6:BH6"/>
    <mergeCell ref="EK6:EN6"/>
    <mergeCell ref="EO6:ER6"/>
    <mergeCell ref="HE6:HH6"/>
    <mergeCell ref="FE6:FH6"/>
    <mergeCell ref="HY6:IB6"/>
    <mergeCell ref="IC6:IF6"/>
    <mergeCell ref="GC6:GF6"/>
    <mergeCell ref="GG6:GJ6"/>
    <mergeCell ref="GK6:GN6"/>
    <mergeCell ref="GO6:GR6"/>
    <mergeCell ref="DA6:DD6"/>
    <mergeCell ref="BI6:BL6"/>
    <mergeCell ref="BM6:BP6"/>
    <mergeCell ref="BQ6:BT6"/>
    <mergeCell ref="BU6:BX6"/>
    <mergeCell ref="BY6:CB6"/>
    <mergeCell ref="CC6:CF6"/>
    <mergeCell ref="CW6:CZ6"/>
    <mergeCell ref="CO6:CR6"/>
    <mergeCell ref="CS6:CV6"/>
    <mergeCell ref="DE6:DH6"/>
    <mergeCell ref="FQ6:FT6"/>
    <mergeCell ref="FU6:FX6"/>
    <mergeCell ref="IS6:IV6"/>
    <mergeCell ref="IG6:IJ6"/>
    <mergeCell ref="IK6:IN6"/>
    <mergeCell ref="IO6:IR6"/>
    <mergeCell ref="HM6:HP6"/>
    <mergeCell ref="HQ6:HT6"/>
    <mergeCell ref="FY6:GB6"/>
    <mergeCell ref="U8:X8"/>
    <mergeCell ref="Y8:AB8"/>
    <mergeCell ref="AC8:AF8"/>
    <mergeCell ref="AG8:AJ8"/>
    <mergeCell ref="BA8:BD8"/>
    <mergeCell ref="BE8:BH8"/>
    <mergeCell ref="GS6:GV6"/>
    <mergeCell ref="GW6:GZ6"/>
    <mergeCell ref="HA6:HD6"/>
    <mergeCell ref="ES6:EV6"/>
    <mergeCell ref="EW6:EZ6"/>
    <mergeCell ref="FA6:FD6"/>
    <mergeCell ref="HI6:HL6"/>
    <mergeCell ref="DU8:DX8"/>
    <mergeCell ref="DY8:EB8"/>
    <mergeCell ref="CG8:CJ8"/>
    <mergeCell ref="CK8:CN8"/>
    <mergeCell ref="CO8:CR8"/>
    <mergeCell ref="CS8:CV8"/>
    <mergeCell ref="DA8:DD8"/>
    <mergeCell ref="DE8:DH8"/>
    <mergeCell ref="DI8:DL8"/>
    <mergeCell ref="E8:H8"/>
    <mergeCell ref="I8:L8"/>
    <mergeCell ref="M8:P8"/>
    <mergeCell ref="Q8:T8"/>
    <mergeCell ref="BY8:CB8"/>
    <mergeCell ref="CC8:CF8"/>
    <mergeCell ref="AK8:AN8"/>
    <mergeCell ref="AO8:AR8"/>
    <mergeCell ref="AS8:AV8"/>
    <mergeCell ref="AW8:AZ8"/>
    <mergeCell ref="DM8:DP8"/>
    <mergeCell ref="DQ8:DT8"/>
    <mergeCell ref="BI8:BL8"/>
    <mergeCell ref="BM8:BP8"/>
    <mergeCell ref="BQ8:BT8"/>
    <mergeCell ref="BU8:BX8"/>
    <mergeCell ref="CW8:CZ8"/>
    <mergeCell ref="IS8:IV8"/>
    <mergeCell ref="HU8:HX8"/>
    <mergeCell ref="HY8:IB8"/>
    <mergeCell ref="IC8:IF8"/>
    <mergeCell ref="IG8:IJ8"/>
    <mergeCell ref="IK8:IN8"/>
    <mergeCell ref="FM8:FP8"/>
    <mergeCell ref="HM8:HP8"/>
    <mergeCell ref="HQ8:HT8"/>
    <mergeCell ref="FY8:GB8"/>
    <mergeCell ref="GC8:GF8"/>
    <mergeCell ref="GG8:GJ8"/>
    <mergeCell ref="GK8:GN8"/>
    <mergeCell ref="GO8:GR8"/>
    <mergeCell ref="GS8:GV8"/>
    <mergeCell ref="FU8:FX8"/>
    <mergeCell ref="A8:D8"/>
    <mergeCell ref="IO8:IR8"/>
    <mergeCell ref="A7:D7"/>
    <mergeCell ref="E7:H7"/>
    <mergeCell ref="I7:L7"/>
    <mergeCell ref="GW8:GZ8"/>
    <mergeCell ref="HA8:HD8"/>
    <mergeCell ref="HE8:HH8"/>
    <mergeCell ref="FI8:FL8"/>
    <mergeCell ref="A11:D11"/>
    <mergeCell ref="E11:H11"/>
    <mergeCell ref="I11:L11"/>
    <mergeCell ref="A10:D10"/>
    <mergeCell ref="E10:H10"/>
    <mergeCell ref="I10:L10"/>
    <mergeCell ref="HI8:HL8"/>
    <mergeCell ref="EC8:EF8"/>
    <mergeCell ref="EG8:EJ8"/>
    <mergeCell ref="EK8:EN8"/>
    <mergeCell ref="EO8:ER8"/>
    <mergeCell ref="ES8:EV8"/>
    <mergeCell ref="EW8:EZ8"/>
    <mergeCell ref="FA8:FD8"/>
    <mergeCell ref="FE8:FH8"/>
    <mergeCell ref="FQ8:FT8"/>
  </mergeCells>
  <conditionalFormatting sqref="A10:L11 A4:L4 A6:L8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Teams!J21</f>
        <v>U10 Team 10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Teams!J22</f>
        <v>U10 NN 10.1</v>
      </c>
      <c r="B4" s="85"/>
      <c r="C4" s="85"/>
      <c r="D4" s="85"/>
      <c r="E4" s="85" t="str">
        <f>Teams!J23</f>
        <v>U10 NN 10.2</v>
      </c>
      <c r="F4" s="85"/>
      <c r="G4" s="85"/>
      <c r="H4" s="85"/>
      <c r="I4" s="85" t="str">
        <f>Teams!J24</f>
        <v>U10 NN 10.3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Teams!J25</f>
        <v>U10 NN 10.4</v>
      </c>
      <c r="B6" s="85"/>
      <c r="C6" s="85"/>
      <c r="D6" s="85"/>
      <c r="E6" s="85" t="str">
        <f>Teams!J26</f>
        <v>U10 NN 10.5</v>
      </c>
      <c r="F6" s="85"/>
      <c r="G6" s="85"/>
      <c r="H6" s="85"/>
      <c r="I6" s="85" t="str">
        <f>Teams!J27</f>
        <v>U10 NN 10.6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Teams!J28</f>
        <v>U10 NN 10.7</v>
      </c>
      <c r="B8" s="85"/>
      <c r="C8" s="85"/>
      <c r="D8" s="85"/>
      <c r="E8" s="85" t="str">
        <f>Teams!J29</f>
        <v>U10 NN 10.8</v>
      </c>
      <c r="F8" s="85"/>
      <c r="G8" s="85"/>
      <c r="H8" s="85"/>
      <c r="I8" s="85" t="str">
        <f>Teams!J30</f>
        <v>U10 NN 10.9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Teams!J31</f>
        <v>U10 NN 10.10</v>
      </c>
      <c r="F10" s="85"/>
      <c r="G10" s="85"/>
      <c r="H10" s="85"/>
      <c r="I10" s="85" t="str">
        <f>Teams!J32</f>
        <v>U10 NN 10.11</v>
      </c>
      <c r="J10" s="85"/>
      <c r="K10" s="85"/>
      <c r="L10" s="85"/>
    </row>
    <row r="11" spans="1:12" s="64" customFormat="1" ht="14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8:12" s="65" customFormat="1" ht="60.75" customHeight="1">
      <c r="H12" s="66" t="e">
        <f>'U10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'U10 Wertung'!#REF!*4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40">
    <mergeCell ref="A4:D4"/>
    <mergeCell ref="E4:H4"/>
    <mergeCell ref="I4:L4"/>
    <mergeCell ref="A6:D6"/>
    <mergeCell ref="E6:H6"/>
    <mergeCell ref="I6:L6"/>
    <mergeCell ref="AK6:AN6"/>
    <mergeCell ref="AC6:AF6"/>
    <mergeCell ref="AG6:AJ6"/>
    <mergeCell ref="M6:P6"/>
    <mergeCell ref="Q6:T6"/>
    <mergeCell ref="U6:X6"/>
    <mergeCell ref="Y6:AB6"/>
    <mergeCell ref="HU6:HX6"/>
    <mergeCell ref="DI6:DL6"/>
    <mergeCell ref="DM6:DP6"/>
    <mergeCell ref="DQ6:DT6"/>
    <mergeCell ref="DU6:DX6"/>
    <mergeCell ref="FI6:FL6"/>
    <mergeCell ref="FM6:FP6"/>
    <mergeCell ref="DY6:EB6"/>
    <mergeCell ref="EC6:EF6"/>
    <mergeCell ref="EG6:EJ6"/>
    <mergeCell ref="AO6:AR6"/>
    <mergeCell ref="AS6:AV6"/>
    <mergeCell ref="AW6:AZ6"/>
    <mergeCell ref="BA6:BD6"/>
    <mergeCell ref="CG6:CJ6"/>
    <mergeCell ref="CK6:CN6"/>
    <mergeCell ref="BE6:BH6"/>
    <mergeCell ref="EK6:EN6"/>
    <mergeCell ref="EO6:ER6"/>
    <mergeCell ref="HE6:HH6"/>
    <mergeCell ref="FE6:FH6"/>
    <mergeCell ref="HY6:IB6"/>
    <mergeCell ref="IC6:IF6"/>
    <mergeCell ref="GC6:GF6"/>
    <mergeCell ref="GG6:GJ6"/>
    <mergeCell ref="GK6:GN6"/>
    <mergeCell ref="GO6:GR6"/>
    <mergeCell ref="DA6:DD6"/>
    <mergeCell ref="BI6:BL6"/>
    <mergeCell ref="BM6:BP6"/>
    <mergeCell ref="BQ6:BT6"/>
    <mergeCell ref="BU6:BX6"/>
    <mergeCell ref="BY6:CB6"/>
    <mergeCell ref="CC6:CF6"/>
    <mergeCell ref="CW6:CZ6"/>
    <mergeCell ref="CO6:CR6"/>
    <mergeCell ref="CS6:CV6"/>
    <mergeCell ref="DE6:DH6"/>
    <mergeCell ref="FQ6:FT6"/>
    <mergeCell ref="FU6:FX6"/>
    <mergeCell ref="IS6:IV6"/>
    <mergeCell ref="IG6:IJ6"/>
    <mergeCell ref="IK6:IN6"/>
    <mergeCell ref="IO6:IR6"/>
    <mergeCell ref="HM6:HP6"/>
    <mergeCell ref="HQ6:HT6"/>
    <mergeCell ref="FY6:GB6"/>
    <mergeCell ref="U8:X8"/>
    <mergeCell ref="Y8:AB8"/>
    <mergeCell ref="AC8:AF8"/>
    <mergeCell ref="AG8:AJ8"/>
    <mergeCell ref="BA8:BD8"/>
    <mergeCell ref="BE8:BH8"/>
    <mergeCell ref="GS6:GV6"/>
    <mergeCell ref="GW6:GZ6"/>
    <mergeCell ref="HA6:HD6"/>
    <mergeCell ref="ES6:EV6"/>
    <mergeCell ref="EW6:EZ6"/>
    <mergeCell ref="FA6:FD6"/>
    <mergeCell ref="HI6:HL6"/>
    <mergeCell ref="DU8:DX8"/>
    <mergeCell ref="DY8:EB8"/>
    <mergeCell ref="CG8:CJ8"/>
    <mergeCell ref="CK8:CN8"/>
    <mergeCell ref="CO8:CR8"/>
    <mergeCell ref="CS8:CV8"/>
    <mergeCell ref="DA8:DD8"/>
    <mergeCell ref="DE8:DH8"/>
    <mergeCell ref="DI8:DL8"/>
    <mergeCell ref="E8:H8"/>
    <mergeCell ref="I8:L8"/>
    <mergeCell ref="M8:P8"/>
    <mergeCell ref="Q8:T8"/>
    <mergeCell ref="BY8:CB8"/>
    <mergeCell ref="CC8:CF8"/>
    <mergeCell ref="AK8:AN8"/>
    <mergeCell ref="AO8:AR8"/>
    <mergeCell ref="AS8:AV8"/>
    <mergeCell ref="AW8:AZ8"/>
    <mergeCell ref="DM8:DP8"/>
    <mergeCell ref="DQ8:DT8"/>
    <mergeCell ref="BI8:BL8"/>
    <mergeCell ref="BM8:BP8"/>
    <mergeCell ref="BQ8:BT8"/>
    <mergeCell ref="BU8:BX8"/>
    <mergeCell ref="CW8:CZ8"/>
    <mergeCell ref="IS8:IV8"/>
    <mergeCell ref="HU8:HX8"/>
    <mergeCell ref="HY8:IB8"/>
    <mergeCell ref="IC8:IF8"/>
    <mergeCell ref="IG8:IJ8"/>
    <mergeCell ref="IK8:IN8"/>
    <mergeCell ref="FM8:FP8"/>
    <mergeCell ref="HM8:HP8"/>
    <mergeCell ref="HQ8:HT8"/>
    <mergeCell ref="FY8:GB8"/>
    <mergeCell ref="GC8:GF8"/>
    <mergeCell ref="GG8:GJ8"/>
    <mergeCell ref="GK8:GN8"/>
    <mergeCell ref="GO8:GR8"/>
    <mergeCell ref="GS8:GV8"/>
    <mergeCell ref="FU8:FX8"/>
    <mergeCell ref="A8:D8"/>
    <mergeCell ref="IO8:IR8"/>
    <mergeCell ref="A7:D7"/>
    <mergeCell ref="E7:H7"/>
    <mergeCell ref="I7:L7"/>
    <mergeCell ref="GW8:GZ8"/>
    <mergeCell ref="HA8:HD8"/>
    <mergeCell ref="HE8:HH8"/>
    <mergeCell ref="FI8:FL8"/>
    <mergeCell ref="A11:D11"/>
    <mergeCell ref="E11:H11"/>
    <mergeCell ref="I11:L11"/>
    <mergeCell ref="A10:D10"/>
    <mergeCell ref="E10:H10"/>
    <mergeCell ref="I10:L10"/>
    <mergeCell ref="HI8:HL8"/>
    <mergeCell ref="EC8:EF8"/>
    <mergeCell ref="EG8:EJ8"/>
    <mergeCell ref="EK8:EN8"/>
    <mergeCell ref="EO8:ER8"/>
    <mergeCell ref="ES8:EV8"/>
    <mergeCell ref="EW8:EZ8"/>
    <mergeCell ref="FA8:FD8"/>
    <mergeCell ref="FE8:FH8"/>
    <mergeCell ref="FQ8:FT8"/>
  </mergeCells>
  <conditionalFormatting sqref="A10:L11 A4:L4 A6:L8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Teams!K21</f>
        <v>U10 Team 11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Teams!K22</f>
        <v>U10 NN 11.1</v>
      </c>
      <c r="B4" s="85"/>
      <c r="C4" s="85"/>
      <c r="D4" s="85"/>
      <c r="E4" s="85" t="str">
        <f>Teams!K23</f>
        <v>U10 NN 11.2</v>
      </c>
      <c r="F4" s="85"/>
      <c r="G4" s="85"/>
      <c r="H4" s="85"/>
      <c r="I4" s="85" t="str">
        <f>Teams!K24</f>
        <v>U10 NN 11.3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Teams!K25</f>
        <v>U10 NN 11.4</v>
      </c>
      <c r="B6" s="85"/>
      <c r="C6" s="85"/>
      <c r="D6" s="85"/>
      <c r="E6" s="85" t="str">
        <f>Teams!K26</f>
        <v>U10 NN 11.5</v>
      </c>
      <c r="F6" s="85"/>
      <c r="G6" s="85"/>
      <c r="H6" s="85"/>
      <c r="I6" s="85" t="str">
        <f>Teams!K27</f>
        <v>U10 NN 11.6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Teams!K28</f>
        <v>U10 NN 11.7</v>
      </c>
      <c r="B8" s="85"/>
      <c r="C8" s="85"/>
      <c r="D8" s="85"/>
      <c r="E8" s="85" t="str">
        <f>Teams!K29</f>
        <v>U10 NN 11.8</v>
      </c>
      <c r="F8" s="85"/>
      <c r="G8" s="85"/>
      <c r="H8" s="85"/>
      <c r="I8" s="85" t="str">
        <f>Teams!K30</f>
        <v>U10 NN 11.9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Teams!K31</f>
        <v>U10 NN 11.10</v>
      </c>
      <c r="F10" s="85"/>
      <c r="G10" s="85"/>
      <c r="H10" s="85"/>
      <c r="I10" s="85" t="str">
        <f>Teams!K32</f>
        <v>U10 NN 11.11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 t="e">
        <f>'U10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'U10 Wertung'!#REF!*4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17"/>
  <sheetViews>
    <sheetView zoomScale="75" zoomScaleNormal="75" zoomScalePageLayoutView="50" workbookViewId="0" topLeftCell="A11">
      <selection activeCell="A1" sqref="A1"/>
    </sheetView>
  </sheetViews>
  <sheetFormatPr defaultColWidth="11.421875" defaultRowHeight="12.75"/>
  <cols>
    <col min="1" max="3" width="8.28125" style="68" customWidth="1"/>
    <col min="4" max="4" width="7.00390625" style="68" customWidth="1"/>
    <col min="5" max="7" width="8.28125" style="68" customWidth="1"/>
    <col min="8" max="8" width="7.00390625" style="68" customWidth="1"/>
    <col min="9" max="11" width="8.28125" style="68" customWidth="1"/>
    <col min="12" max="12" width="7.00390625" style="68" customWidth="1"/>
    <col min="13" max="16384" width="11.421875" style="68" customWidth="1"/>
  </cols>
  <sheetData>
    <row r="1" ht="406.5" customHeight="1"/>
    <row r="2" spans="1:6" ht="49.5" customHeight="1">
      <c r="A2" s="62" t="str">
        <f>Teams!L21</f>
        <v>U10 Team 12</v>
      </c>
      <c r="B2" s="62"/>
      <c r="C2" s="62"/>
      <c r="D2" s="62"/>
      <c r="E2" s="62"/>
      <c r="F2" s="62"/>
    </row>
    <row r="3" s="65" customFormat="1" ht="18"/>
    <row r="4" spans="1:12" s="63" customFormat="1" ht="15">
      <c r="A4" s="85" t="str">
        <f>Teams!L22</f>
        <v>U10 NN 12.1</v>
      </c>
      <c r="B4" s="85"/>
      <c r="C4" s="85"/>
      <c r="D4" s="85"/>
      <c r="E4" s="85" t="str">
        <f>Teams!L23</f>
        <v>U10 NN 12.2</v>
      </c>
      <c r="F4" s="85"/>
      <c r="G4" s="85"/>
      <c r="H4" s="85"/>
      <c r="I4" s="85" t="str">
        <f>Teams!L24</f>
        <v>U10 NN 12.3</v>
      </c>
      <c r="J4" s="85"/>
      <c r="K4" s="85"/>
      <c r="L4" s="85"/>
    </row>
    <row r="5" s="63" customFormat="1" ht="10.5" customHeight="1"/>
    <row r="6" spans="1:256" s="63" customFormat="1" ht="15">
      <c r="A6" s="85" t="str">
        <f>Teams!L25</f>
        <v>U10 NN 12.4</v>
      </c>
      <c r="B6" s="85"/>
      <c r="C6" s="85"/>
      <c r="D6" s="85"/>
      <c r="E6" s="85" t="str">
        <f>Teams!L26</f>
        <v>U10 NN 12.5</v>
      </c>
      <c r="F6" s="85"/>
      <c r="G6" s="85"/>
      <c r="H6" s="85"/>
      <c r="I6" s="85" t="str">
        <f>Teams!L27</f>
        <v>U10 NN 12.6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2" s="63" customFormat="1" ht="1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56" s="63" customFormat="1" ht="15">
      <c r="A8" s="85" t="str">
        <f>Teams!L28</f>
        <v>U10 NN 12.7</v>
      </c>
      <c r="B8" s="85"/>
      <c r="C8" s="85"/>
      <c r="D8" s="85"/>
      <c r="E8" s="85" t="str">
        <f>Teams!L29</f>
        <v>U10 NN 12.8</v>
      </c>
      <c r="F8" s="85"/>
      <c r="G8" s="85"/>
      <c r="H8" s="85"/>
      <c r="I8" s="85" t="str">
        <f>Teams!L30</f>
        <v>U10 NN 12.9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="63" customFormat="1" ht="10.5" customHeight="1"/>
    <row r="10" spans="1:12" s="63" customFormat="1" ht="15">
      <c r="A10" s="85"/>
      <c r="B10" s="85"/>
      <c r="C10" s="85"/>
      <c r="D10" s="85"/>
      <c r="E10" s="85" t="str">
        <f>Teams!L31</f>
        <v>U10 NN 12.10</v>
      </c>
      <c r="F10" s="85"/>
      <c r="G10" s="85"/>
      <c r="H10" s="85"/>
      <c r="I10" s="85" t="str">
        <f>Teams!L32</f>
        <v>U10 NN 12.11</v>
      </c>
      <c r="J10" s="85"/>
      <c r="K10" s="85"/>
      <c r="L10" s="85"/>
    </row>
    <row r="11" s="64" customFormat="1" ht="14.25" customHeight="1"/>
    <row r="12" spans="8:12" s="65" customFormat="1" ht="60.75" customHeight="1">
      <c r="H12" s="66" t="e">
        <f>'U10 Wertung'!#REF!</f>
        <v>#REF!</v>
      </c>
      <c r="I12" s="66" t="s">
        <v>144</v>
      </c>
      <c r="J12" s="67"/>
      <c r="K12" s="68"/>
      <c r="L12" s="68"/>
    </row>
    <row r="13" s="65" customFormat="1" ht="18"/>
    <row r="14" spans="9:10" s="65" customFormat="1" ht="18">
      <c r="I14" s="65" t="e">
        <f>'U10 Wertung'!#REF!*4</f>
        <v>#REF!</v>
      </c>
      <c r="J14" s="65" t="s">
        <v>145</v>
      </c>
    </row>
    <row r="15" s="65" customFormat="1" ht="18"/>
    <row r="16" s="65" customFormat="1" ht="18"/>
    <row r="17" s="65" customFormat="1" ht="27">
      <c r="A17" s="70" t="s">
        <v>400</v>
      </c>
    </row>
    <row r="18" s="65" customFormat="1" ht="18"/>
    <row r="19" s="65" customFormat="1" ht="18"/>
    <row r="20" s="65" customFormat="1" ht="18"/>
  </sheetData>
  <sheetProtection/>
  <mergeCells count="137">
    <mergeCell ref="M6:P6"/>
    <mergeCell ref="Q6:T6"/>
    <mergeCell ref="U6:X6"/>
    <mergeCell ref="A4:D4"/>
    <mergeCell ref="E4:H4"/>
    <mergeCell ref="I4:L4"/>
    <mergeCell ref="A6:D6"/>
    <mergeCell ref="E6:H6"/>
    <mergeCell ref="I6:L6"/>
    <mergeCell ref="Y6:AB6"/>
    <mergeCell ref="AC6:AF6"/>
    <mergeCell ref="AG6:AJ6"/>
    <mergeCell ref="DI6:DL6"/>
    <mergeCell ref="CK6:CN6"/>
    <mergeCell ref="CO6:CR6"/>
    <mergeCell ref="CS6:CV6"/>
    <mergeCell ref="DA6:DD6"/>
    <mergeCell ref="AK6:AN6"/>
    <mergeCell ref="FI6:FL6"/>
    <mergeCell ref="FM6:FP6"/>
    <mergeCell ref="DE6:DH6"/>
    <mergeCell ref="AO6:AR6"/>
    <mergeCell ref="AS6:AV6"/>
    <mergeCell ref="AW6:AZ6"/>
    <mergeCell ref="BA6:BD6"/>
    <mergeCell ref="BE6:BH6"/>
    <mergeCell ref="CG6:CJ6"/>
    <mergeCell ref="DM6:DP6"/>
    <mergeCell ref="EK6:EN6"/>
    <mergeCell ref="EO6:ER6"/>
    <mergeCell ref="ES6:EV6"/>
    <mergeCell ref="EW6:EZ6"/>
    <mergeCell ref="BI6:BL6"/>
    <mergeCell ref="BM6:BP6"/>
    <mergeCell ref="BQ6:BT6"/>
    <mergeCell ref="BU6:BX6"/>
    <mergeCell ref="BY6:CB6"/>
    <mergeCell ref="CC6:CF6"/>
    <mergeCell ref="IS6:IV6"/>
    <mergeCell ref="IG6:IJ6"/>
    <mergeCell ref="IK6:IN6"/>
    <mergeCell ref="IO6:IR6"/>
    <mergeCell ref="GW6:GZ6"/>
    <mergeCell ref="HA6:HD6"/>
    <mergeCell ref="HE6:HH6"/>
    <mergeCell ref="HY6:IB6"/>
    <mergeCell ref="IC6:IF6"/>
    <mergeCell ref="HI6:HL6"/>
    <mergeCell ref="HM6:HP6"/>
    <mergeCell ref="HQ6:HT6"/>
    <mergeCell ref="HU6:HX6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GS6:GV6"/>
    <mergeCell ref="FA6:FD6"/>
    <mergeCell ref="FE6:FH6"/>
    <mergeCell ref="FY6:GB6"/>
    <mergeCell ref="GC6:GF6"/>
    <mergeCell ref="GG6:GJ6"/>
    <mergeCell ref="GK6:GN6"/>
    <mergeCell ref="GO6:GR6"/>
    <mergeCell ref="CW6:CZ6"/>
    <mergeCell ref="DY6:EB6"/>
    <mergeCell ref="FQ6:FT6"/>
    <mergeCell ref="FU6:FX6"/>
    <mergeCell ref="EC6:EF6"/>
    <mergeCell ref="EG6:EJ6"/>
    <mergeCell ref="DU6:DX6"/>
    <mergeCell ref="DQ6:DT6"/>
    <mergeCell ref="AW8:AZ8"/>
    <mergeCell ref="BA8:BD8"/>
    <mergeCell ref="BE8:BH8"/>
    <mergeCell ref="BI8:BL8"/>
    <mergeCell ref="DI8:DL8"/>
    <mergeCell ref="DM8:DP8"/>
    <mergeCell ref="BU8:BX8"/>
    <mergeCell ref="BY8:CB8"/>
    <mergeCell ref="CC8:CF8"/>
    <mergeCell ref="CG8:CJ8"/>
    <mergeCell ref="BM8:BP8"/>
    <mergeCell ref="BQ8:BT8"/>
    <mergeCell ref="DQ8:DT8"/>
    <mergeCell ref="DU8:DX8"/>
    <mergeCell ref="DY8:EB8"/>
    <mergeCell ref="EC8:EF8"/>
    <mergeCell ref="EG8:EJ8"/>
    <mergeCell ref="EK8:EN8"/>
    <mergeCell ref="EO8:ER8"/>
    <mergeCell ref="ES8:EV8"/>
    <mergeCell ref="CK8:CN8"/>
    <mergeCell ref="CO8:CR8"/>
    <mergeCell ref="CS8:CV8"/>
    <mergeCell ref="CW8:CZ8"/>
    <mergeCell ref="DA8:DD8"/>
    <mergeCell ref="DE8:DH8"/>
    <mergeCell ref="EW8:EZ8"/>
    <mergeCell ref="FA8:FD8"/>
    <mergeCell ref="GC8:GF8"/>
    <mergeCell ref="GG8:GJ8"/>
    <mergeCell ref="GK8:GN8"/>
    <mergeCell ref="GO8:GR8"/>
    <mergeCell ref="FM8:FP8"/>
    <mergeCell ref="FQ8:FT8"/>
    <mergeCell ref="FU8:FX8"/>
    <mergeCell ref="FY8:GB8"/>
    <mergeCell ref="FE8:FH8"/>
    <mergeCell ref="FI8:FL8"/>
    <mergeCell ref="HQ8:HT8"/>
    <mergeCell ref="IS8:IV8"/>
    <mergeCell ref="HU8:HX8"/>
    <mergeCell ref="HY8:IB8"/>
    <mergeCell ref="IC8:IF8"/>
    <mergeCell ref="IG8:IJ8"/>
    <mergeCell ref="IK8:IN8"/>
    <mergeCell ref="IO8:IR8"/>
    <mergeCell ref="GS8:GV8"/>
    <mergeCell ref="GW8:GZ8"/>
    <mergeCell ref="HI8:HL8"/>
    <mergeCell ref="HM8:HP8"/>
    <mergeCell ref="HA8:HD8"/>
    <mergeCell ref="HE8:HH8"/>
    <mergeCell ref="A7:D7"/>
    <mergeCell ref="E7:H7"/>
    <mergeCell ref="I7:L7"/>
    <mergeCell ref="A10:D10"/>
    <mergeCell ref="E10:H10"/>
    <mergeCell ref="I10:L10"/>
    <mergeCell ref="A8:D8"/>
    <mergeCell ref="E8:H8"/>
    <mergeCell ref="I8:L8"/>
  </mergeCells>
  <conditionalFormatting sqref="A4:L4 A6:L8 A10:L10">
    <cfRule type="containsText" priority="6" dxfId="0" operator="containsText" stopIfTrue="1" text=" NN ">
      <formula>NOT(ISERROR(SEARCH(" NN ",A4)))</formula>
    </cfRule>
  </conditionalFormatting>
  <printOptions/>
  <pageMargins left="0.7874015748031497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2.7109375" style="2" customWidth="1"/>
    <col min="2" max="2" width="12.8515625" style="2" bestFit="1" customWidth="1"/>
    <col min="3" max="3" width="8.7109375" style="2" bestFit="1" customWidth="1"/>
    <col min="4" max="4" width="12.8515625" style="2" customWidth="1"/>
    <col min="5" max="5" width="8.7109375" style="2" bestFit="1" customWidth="1"/>
    <col min="6" max="6" width="12.8515625" style="2" customWidth="1"/>
    <col min="7" max="7" width="8.7109375" style="2" bestFit="1" customWidth="1"/>
    <col min="8" max="8" width="8.7109375" style="2" customWidth="1"/>
    <col min="9" max="9" width="8.7109375" style="0" customWidth="1"/>
    <col min="10" max="11" width="11.421875" style="2" customWidth="1"/>
    <col min="12" max="12" width="7.00390625" style="2" customWidth="1"/>
    <col min="13" max="13" width="33.421875" style="2" customWidth="1"/>
    <col min="14" max="16384" width="11.421875" style="2" customWidth="1"/>
  </cols>
  <sheetData>
    <row r="1" spans="1:9" ht="38.25">
      <c r="A1" s="20"/>
      <c r="B1" s="47" t="s">
        <v>108</v>
      </c>
      <c r="C1" s="47" t="s">
        <v>212</v>
      </c>
      <c r="D1" s="51" t="s">
        <v>199</v>
      </c>
      <c r="E1" s="51" t="s">
        <v>213</v>
      </c>
      <c r="F1" s="53" t="s">
        <v>98</v>
      </c>
      <c r="G1" s="60" t="s">
        <v>214</v>
      </c>
      <c r="H1" s="12" t="s">
        <v>104</v>
      </c>
      <c r="I1" s="61" t="s">
        <v>215</v>
      </c>
    </row>
    <row r="2" spans="1:10" ht="14.25" customHeight="1">
      <c r="A2" s="10" t="str">
        <f>Teams!$B$1</f>
        <v>TV Wehr U8</v>
      </c>
      <c r="B2" s="55">
        <f>'U8 2'!$J$3</f>
        <v>86</v>
      </c>
      <c r="C2" s="48">
        <f>RANK(B2,B$2:B$4)</f>
        <v>1</v>
      </c>
      <c r="D2" s="56">
        <f>'U8 2'!$K$18</f>
        <v>24</v>
      </c>
      <c r="E2" s="52">
        <f>RANK(D2,D$2:D$4)</f>
        <v>1</v>
      </c>
      <c r="F2" s="57">
        <f>'U8 2'!$K$32</f>
        <v>96</v>
      </c>
      <c r="G2" s="4">
        <f>RANK(F2,F$2:F$4)</f>
        <v>2</v>
      </c>
      <c r="H2" s="58">
        <f>AVERAGE(C2,E2,G2)</f>
        <v>1.3333333333333333</v>
      </c>
      <c r="I2" s="59">
        <f>RANK(H2,H$2:H$4,1)</f>
        <v>1</v>
      </c>
      <c r="J2" s="2" t="str">
        <f>A2</f>
        <v>TV Wehr U8</v>
      </c>
    </row>
    <row r="3" spans="1:10" ht="14.25" customHeight="1">
      <c r="A3" s="10" t="str">
        <f>Teams!$C$1</f>
        <v>TV Rheinfelden U8</v>
      </c>
      <c r="B3" s="55">
        <f>'U8 3'!$J$3</f>
        <v>84</v>
      </c>
      <c r="C3" s="48">
        <f>RANK(B3,B$2:B$4)</f>
        <v>2</v>
      </c>
      <c r="D3" s="56">
        <f>'U8 3'!$K$18</f>
        <v>21</v>
      </c>
      <c r="E3" s="52">
        <f>RANK(D3,D$2:D$4)</f>
        <v>2</v>
      </c>
      <c r="F3" s="57">
        <f>'U8 3'!$K$32</f>
        <v>98</v>
      </c>
      <c r="G3" s="4">
        <f>RANK(F3,F$2:F$4)</f>
        <v>1</v>
      </c>
      <c r="H3" s="58">
        <f>AVERAGE(C3,E3,G3)</f>
        <v>1.6666666666666667</v>
      </c>
      <c r="I3" s="59">
        <f>RANK(H3,H$2:H$4,1)</f>
        <v>2</v>
      </c>
      <c r="J3" s="2" t="str">
        <f>A3</f>
        <v>TV Rheinfelden U8</v>
      </c>
    </row>
    <row r="4" spans="1:10" ht="14.25" customHeight="1">
      <c r="A4" s="10" t="str">
        <f>Teams!$D$1</f>
        <v>TV Rheinfelden/Schwörstadt U8</v>
      </c>
      <c r="B4" s="55">
        <f>'U8 4'!$J$3</f>
        <v>67</v>
      </c>
      <c r="C4" s="48">
        <f>RANK(B4,B$2:B$4)</f>
        <v>3</v>
      </c>
      <c r="D4" s="56">
        <f>'U8 4'!$K$18</f>
        <v>18</v>
      </c>
      <c r="E4" s="52">
        <f>RANK(D4,D$2:D$4)</f>
        <v>3</v>
      </c>
      <c r="F4" s="57">
        <f>'U8 4'!$K$32</f>
        <v>84</v>
      </c>
      <c r="G4" s="4">
        <f>RANK(F4,F$2:F$4)</f>
        <v>3</v>
      </c>
      <c r="H4" s="58">
        <f>AVERAGE(C4,E4,G4)</f>
        <v>3</v>
      </c>
      <c r="I4" s="59">
        <f>RANK(H4,H$2:H$4,1)</f>
        <v>3</v>
      </c>
      <c r="J4" s="2" t="str">
        <f>A4</f>
        <v>TV Rheinfelden/Schwörstadt U8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8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2.7109375" style="2" customWidth="1"/>
    <col min="2" max="2" width="12.8515625" style="2" bestFit="1" customWidth="1"/>
    <col min="3" max="3" width="8.7109375" style="2" bestFit="1" customWidth="1"/>
    <col min="4" max="4" width="12.8515625" style="2" customWidth="1"/>
    <col min="5" max="5" width="8.7109375" style="2" bestFit="1" customWidth="1"/>
    <col min="6" max="6" width="12.8515625" style="2" customWidth="1"/>
    <col min="7" max="7" width="8.7109375" style="2" bestFit="1" customWidth="1"/>
    <col min="8" max="8" width="12.8515625" style="0" customWidth="1"/>
    <col min="9" max="9" width="8.7109375" style="0" bestFit="1" customWidth="1"/>
    <col min="10" max="10" width="7.8515625" style="2" bestFit="1" customWidth="1"/>
    <col min="11" max="11" width="8.7109375" style="0" customWidth="1"/>
    <col min="12" max="12" width="12.00390625" style="2" bestFit="1" customWidth="1"/>
    <col min="13" max="13" width="11.421875" style="2" customWidth="1"/>
    <col min="14" max="14" width="7.140625" style="2" customWidth="1"/>
    <col min="15" max="15" width="32.00390625" style="2" customWidth="1"/>
    <col min="16" max="16384" width="11.421875" style="2" customWidth="1"/>
  </cols>
  <sheetData>
    <row r="1" spans="1:11" ht="38.25">
      <c r="A1" s="20"/>
      <c r="B1" s="47" t="s">
        <v>108</v>
      </c>
      <c r="C1" s="47" t="s">
        <v>212</v>
      </c>
      <c r="D1" s="51" t="s">
        <v>199</v>
      </c>
      <c r="E1" s="51" t="s">
        <v>213</v>
      </c>
      <c r="F1" s="53" t="s">
        <v>98</v>
      </c>
      <c r="G1" s="60" t="s">
        <v>214</v>
      </c>
      <c r="H1" s="49" t="s">
        <v>107</v>
      </c>
      <c r="I1" s="49" t="s">
        <v>216</v>
      </c>
      <c r="J1" s="12" t="s">
        <v>104</v>
      </c>
      <c r="K1" s="61" t="s">
        <v>215</v>
      </c>
    </row>
    <row r="2" spans="1:12" ht="14.25" customHeight="1">
      <c r="A2" s="10" t="str">
        <f>Teams!$A$21</f>
        <v>TUS Höllstein/TV Wehr U10</v>
      </c>
      <c r="B2" s="55">
        <f>'U10 1'!$J$3</f>
        <v>126</v>
      </c>
      <c r="C2" s="48">
        <f aca="true" t="shared" si="0" ref="C2:C8">RANK(B2,B$2:B$8)</f>
        <v>2</v>
      </c>
      <c r="D2" s="56">
        <f>'U10 1'!$K$18</f>
        <v>28</v>
      </c>
      <c r="E2" s="52">
        <f aca="true" t="shared" si="1" ref="E2:E8">RANK(D2,D$2:D$8)</f>
        <v>3</v>
      </c>
      <c r="F2" s="57">
        <f>'U10 1'!$K$32</f>
        <v>173</v>
      </c>
      <c r="G2" s="4">
        <f aca="true" t="shared" si="2" ref="G2:G8">RANK(F2,F$2:F$8)</f>
        <v>3</v>
      </c>
      <c r="H2" s="54">
        <f>'U10 1'!$J$35</f>
        <v>0.00758125</v>
      </c>
      <c r="I2" s="50">
        <f aca="true" t="shared" si="3" ref="I2:I8">RANK(H2,H$2:H$8,1)</f>
        <v>5</v>
      </c>
      <c r="J2" s="58">
        <f>AVERAGE(C2,E2,G2,I2)</f>
        <v>3.25</v>
      </c>
      <c r="K2" s="59">
        <f aca="true" t="shared" si="4" ref="K2:K8">RANK(J2,J$2:J$8,1)</f>
        <v>3</v>
      </c>
      <c r="L2" s="2" t="str">
        <f aca="true" t="shared" si="5" ref="L2:L8">A2</f>
        <v>TUS Höllstein/TV Wehr U10</v>
      </c>
    </row>
    <row r="3" spans="1:12" ht="14.25" customHeight="1">
      <c r="A3" s="10" t="str">
        <f>Teams!$B$21</f>
        <v>TUS Lö-StettenSpeedy 1</v>
      </c>
      <c r="B3" s="55">
        <f>'U10 2'!$J$3</f>
        <v>126</v>
      </c>
      <c r="C3" s="48">
        <f t="shared" si="0"/>
        <v>2</v>
      </c>
      <c r="D3" s="56">
        <f>'U10 2'!$K$18</f>
        <v>32</v>
      </c>
      <c r="E3" s="52">
        <f t="shared" si="1"/>
        <v>1</v>
      </c>
      <c r="F3" s="57">
        <f>'U10 2'!$K$31</f>
        <v>217</v>
      </c>
      <c r="G3" s="4">
        <f t="shared" si="2"/>
        <v>1</v>
      </c>
      <c r="H3" s="54">
        <f>'U10 2'!$J$31</f>
        <v>0.006427662037037037</v>
      </c>
      <c r="I3" s="50">
        <f t="shared" si="3"/>
        <v>2</v>
      </c>
      <c r="J3" s="58">
        <f aca="true" t="shared" si="6" ref="J3:J8">AVERAGE(C3,E3,G3,I3)</f>
        <v>1.5</v>
      </c>
      <c r="K3" s="59">
        <f t="shared" si="4"/>
        <v>1</v>
      </c>
      <c r="L3" s="2" t="str">
        <f t="shared" si="5"/>
        <v>TUS Lö-StettenSpeedy 1</v>
      </c>
    </row>
    <row r="4" spans="1:12" ht="14.25" customHeight="1">
      <c r="A4" s="10" t="str">
        <f>Teams!$C$21</f>
        <v>TUS Lö-StettenSpeedy 2</v>
      </c>
      <c r="B4" s="55">
        <f>1!$J$3</f>
        <v>123</v>
      </c>
      <c r="C4" s="48">
        <f t="shared" si="0"/>
        <v>4</v>
      </c>
      <c r="D4" s="56">
        <f>1!$K$18</f>
        <v>26</v>
      </c>
      <c r="E4" s="52">
        <f t="shared" si="1"/>
        <v>4</v>
      </c>
      <c r="F4" s="57">
        <f>1!$K$32</f>
        <v>166</v>
      </c>
      <c r="G4" s="4">
        <f t="shared" si="2"/>
        <v>4</v>
      </c>
      <c r="H4" s="54">
        <f>1!$J$35</f>
        <v>0.007215393518518519</v>
      </c>
      <c r="I4" s="50">
        <f t="shared" si="3"/>
        <v>3</v>
      </c>
      <c r="J4" s="58">
        <f t="shared" si="6"/>
        <v>3.75</v>
      </c>
      <c r="K4" s="59">
        <f t="shared" si="4"/>
        <v>4</v>
      </c>
      <c r="L4" s="2" t="str">
        <f t="shared" si="5"/>
        <v>TUS Lö-StettenSpeedy 2</v>
      </c>
    </row>
    <row r="5" spans="1:12" ht="14.25" customHeight="1">
      <c r="A5" s="10" t="str">
        <f>Teams!$D$21</f>
        <v>TUS-Maulburg "Bambini" U10</v>
      </c>
      <c r="B5" s="55">
        <f>'U10 4'!$J$3</f>
        <v>115</v>
      </c>
      <c r="C5" s="48">
        <f t="shared" si="0"/>
        <v>5</v>
      </c>
      <c r="D5" s="56">
        <f>'U10 4'!$K$18</f>
        <v>23</v>
      </c>
      <c r="E5" s="52">
        <f t="shared" si="1"/>
        <v>7</v>
      </c>
      <c r="F5" s="57">
        <f>'U10 4'!$K$32</f>
        <v>0</v>
      </c>
      <c r="G5" s="4">
        <f t="shared" si="2"/>
        <v>6</v>
      </c>
      <c r="H5" s="54">
        <f>'U10 4'!$J$32</f>
        <v>0.008448726851851851</v>
      </c>
      <c r="I5" s="50">
        <f t="shared" si="3"/>
        <v>7</v>
      </c>
      <c r="J5" s="58">
        <f t="shared" si="6"/>
        <v>6.25</v>
      </c>
      <c r="K5" s="59">
        <f t="shared" si="4"/>
        <v>7</v>
      </c>
      <c r="L5" s="2" t="str">
        <f t="shared" si="5"/>
        <v>TUS-Maulburg "Bambini" U10</v>
      </c>
    </row>
    <row r="6" spans="1:12" ht="14.25" customHeight="1">
      <c r="A6" s="10" t="str">
        <f>Teams!$F$21</f>
        <v>TV Schwörstadt Schneller Blitz</v>
      </c>
      <c r="B6" s="55">
        <f>'U10 6'!$J$3</f>
        <v>113</v>
      </c>
      <c r="C6" s="48">
        <f t="shared" si="0"/>
        <v>6</v>
      </c>
      <c r="D6" s="56">
        <f>'U10 6'!$K$18</f>
        <v>24</v>
      </c>
      <c r="E6" s="52">
        <f t="shared" si="1"/>
        <v>6</v>
      </c>
      <c r="F6" s="57">
        <f>'U10 6'!$K$32</f>
        <v>152</v>
      </c>
      <c r="G6" s="4">
        <f t="shared" si="2"/>
        <v>5</v>
      </c>
      <c r="H6" s="54">
        <f>'U10 6'!$J$31</f>
        <v>0.0074450231481481485</v>
      </c>
      <c r="I6" s="50">
        <f t="shared" si="3"/>
        <v>4</v>
      </c>
      <c r="J6" s="58">
        <f t="shared" si="6"/>
        <v>5.25</v>
      </c>
      <c r="K6" s="59">
        <f t="shared" si="4"/>
        <v>5</v>
      </c>
      <c r="L6" s="2" t="str">
        <f t="shared" si="5"/>
        <v>TV Schwörstadt Schneller Blitz</v>
      </c>
    </row>
    <row r="7" spans="1:12" ht="14.25" customHeight="1">
      <c r="A7" s="10" t="str">
        <f>Teams!$G$21</f>
        <v>TV Wehr U10</v>
      </c>
      <c r="B7" s="55">
        <f>'U10 7'!$J$3</f>
        <v>133</v>
      </c>
      <c r="C7" s="48">
        <f t="shared" si="0"/>
        <v>1</v>
      </c>
      <c r="D7" s="56">
        <f>'U10 7'!$K$18</f>
        <v>29</v>
      </c>
      <c r="E7" s="52">
        <f t="shared" si="1"/>
        <v>2</v>
      </c>
      <c r="F7" s="57">
        <f>'U10 7'!$K$32</f>
        <v>191</v>
      </c>
      <c r="G7" s="4">
        <f t="shared" si="2"/>
        <v>2</v>
      </c>
      <c r="H7" s="54">
        <f>'U10 7'!$J$35</f>
        <v>0.006291898148148147</v>
      </c>
      <c r="I7" s="50">
        <f t="shared" si="3"/>
        <v>1</v>
      </c>
      <c r="J7" s="58">
        <f t="shared" si="6"/>
        <v>1.5</v>
      </c>
      <c r="K7" s="59">
        <f t="shared" si="4"/>
        <v>1</v>
      </c>
      <c r="L7" s="2" t="str">
        <f t="shared" si="5"/>
        <v>TV Wehr U10</v>
      </c>
    </row>
    <row r="8" spans="1:12" ht="14.25" customHeight="1">
      <c r="A8" s="10" t="str">
        <f>Teams!$I$21</f>
        <v>TV Rheinfelden U10</v>
      </c>
      <c r="B8" s="55">
        <f>'U10 9'!$J$3</f>
        <v>105</v>
      </c>
      <c r="C8" s="48">
        <f t="shared" si="0"/>
        <v>7</v>
      </c>
      <c r="D8" s="56">
        <f>'U10 9'!$K$18</f>
        <v>25</v>
      </c>
      <c r="E8" s="52">
        <f t="shared" si="1"/>
        <v>5</v>
      </c>
      <c r="F8" s="57">
        <f>'U10 9'!$K$32</f>
        <v>0</v>
      </c>
      <c r="G8" s="4">
        <f t="shared" si="2"/>
        <v>6</v>
      </c>
      <c r="H8" s="54">
        <f>'U10 9'!$J$34</f>
        <v>0.008231712962962963</v>
      </c>
      <c r="I8" s="50">
        <f t="shared" si="3"/>
        <v>6</v>
      </c>
      <c r="J8" s="58">
        <f t="shared" si="6"/>
        <v>6</v>
      </c>
      <c r="K8" s="59">
        <f t="shared" si="4"/>
        <v>6</v>
      </c>
      <c r="L8" s="2" t="str">
        <f t="shared" si="5"/>
        <v>TV Rheinfelden U10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18">
      <selection activeCell="E32" sqref="E32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Teams!$B1</f>
        <v>TV Wehr U8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4.7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86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Teams!$B$1</f>
        <v>TV Wehr U8</v>
      </c>
      <c r="B6" s="11">
        <v>30</v>
      </c>
      <c r="C6" s="11">
        <f>B6+10</f>
        <v>40</v>
      </c>
      <c r="D6" s="11">
        <f aca="true" t="shared" si="0" ref="D6:I6">C6+10</f>
        <v>50</v>
      </c>
      <c r="E6" s="11">
        <f t="shared" si="0"/>
        <v>60</v>
      </c>
      <c r="F6" s="11">
        <f t="shared" si="0"/>
        <v>70</v>
      </c>
      <c r="G6" s="11">
        <f t="shared" si="0"/>
        <v>80</v>
      </c>
      <c r="H6" s="11">
        <f t="shared" si="0"/>
        <v>90</v>
      </c>
      <c r="I6" s="11">
        <f t="shared" si="0"/>
        <v>100</v>
      </c>
      <c r="J6" s="12" t="s">
        <v>94</v>
      </c>
      <c r="K6" s="3" t="s">
        <v>95</v>
      </c>
    </row>
    <row r="7" spans="1:11" ht="24.75" customHeight="1">
      <c r="A7" s="32" t="str">
        <f>Teams!$B$2</f>
        <v>Alina Hartmann</v>
      </c>
      <c r="B7" s="4">
        <v>1</v>
      </c>
      <c r="C7" s="4">
        <v>1</v>
      </c>
      <c r="D7" s="4">
        <v>1</v>
      </c>
      <c r="E7" s="26"/>
      <c r="F7" s="4"/>
      <c r="G7" s="4"/>
      <c r="H7" s="4"/>
      <c r="I7" s="4"/>
      <c r="J7" s="21">
        <f>SUM(B7:I7)</f>
        <v>3</v>
      </c>
      <c r="K7" s="3">
        <f>IF(ISERROR(LARGE(J$7:J$17,1)),0,(LARGE(J$7:J$17,1)))</f>
        <v>5</v>
      </c>
    </row>
    <row r="8" spans="1:11" ht="24.75" customHeight="1">
      <c r="A8" s="32" t="str">
        <f>Teams!$B$3</f>
        <v>Luana Heerdegen </v>
      </c>
      <c r="B8" s="4">
        <v>1</v>
      </c>
      <c r="C8" s="4">
        <v>1</v>
      </c>
      <c r="D8" s="26">
        <v>1</v>
      </c>
      <c r="E8" s="4">
        <v>1</v>
      </c>
      <c r="F8" s="4"/>
      <c r="G8" s="4"/>
      <c r="H8" s="4"/>
      <c r="I8" s="4"/>
      <c r="J8" s="21">
        <f aca="true" t="shared" si="1" ref="J8:J17">SUM(B8:I8)</f>
        <v>4</v>
      </c>
      <c r="K8" s="3">
        <f>IF(ISERROR(LARGE(J$7:J$17,2)),0,(LARGE(J$7:J$17,2)))</f>
        <v>5</v>
      </c>
    </row>
    <row r="9" spans="1:11" ht="24.75" customHeight="1">
      <c r="A9" s="32" t="str">
        <f>Teams!$B$4</f>
        <v>Hannah Kuhn </v>
      </c>
      <c r="B9" s="4">
        <v>1</v>
      </c>
      <c r="C9" s="4">
        <v>1</v>
      </c>
      <c r="D9" s="4">
        <v>1</v>
      </c>
      <c r="E9" s="4">
        <v>1</v>
      </c>
      <c r="F9" s="4"/>
      <c r="G9" s="4"/>
      <c r="H9" s="4"/>
      <c r="I9" s="4"/>
      <c r="J9" s="21">
        <f t="shared" si="1"/>
        <v>4</v>
      </c>
      <c r="K9" s="3">
        <f>IF(ISERROR(LARGE(J$7:J$17,3)),0,(LARGE(J$7:J$17,3)))</f>
        <v>4</v>
      </c>
    </row>
    <row r="10" spans="1:11" ht="24.75" customHeight="1">
      <c r="A10" s="32" t="str">
        <f>Teams!$B$5</f>
        <v>Luan Kummle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/>
      <c r="H10" s="4"/>
      <c r="I10" s="4"/>
      <c r="J10" s="21">
        <f t="shared" si="1"/>
        <v>5</v>
      </c>
      <c r="K10" s="3">
        <f>IF(ISERROR(LARGE(J$7:J$17,4)),0,(LARGE(J$7:J$17,4)))</f>
        <v>4</v>
      </c>
    </row>
    <row r="11" spans="1:11" ht="24.75" customHeight="1">
      <c r="A11" s="32" t="str">
        <f>Teams!$B$6</f>
        <v>Natalie Beutenmüller</v>
      </c>
      <c r="B11" s="4">
        <v>1</v>
      </c>
      <c r="C11" s="4">
        <v>1</v>
      </c>
      <c r="D11" s="4">
        <v>1</v>
      </c>
      <c r="E11" s="4"/>
      <c r="F11" s="4"/>
      <c r="G11" s="4"/>
      <c r="H11" s="4"/>
      <c r="I11" s="4"/>
      <c r="J11" s="21">
        <f t="shared" si="1"/>
        <v>3</v>
      </c>
      <c r="K11" s="3">
        <f>IF(ISERROR(LARGE(J$7:J$17,5)),0,(LARGE(J$7:J$17,5)))</f>
        <v>3</v>
      </c>
    </row>
    <row r="12" spans="1:11" ht="24.75" customHeight="1">
      <c r="A12" s="32" t="str">
        <f>Teams!$B$7</f>
        <v>Lena Jehle </v>
      </c>
      <c r="B12" s="4">
        <v>1</v>
      </c>
      <c r="C12" s="4">
        <v>1</v>
      </c>
      <c r="D12" s="4"/>
      <c r="E12" s="4"/>
      <c r="F12" s="4"/>
      <c r="G12" s="4"/>
      <c r="H12" s="4"/>
      <c r="I12" s="4"/>
      <c r="J12" s="21">
        <f t="shared" si="1"/>
        <v>2</v>
      </c>
      <c r="K12" s="3">
        <f>IF(ISERROR(LARGE(J$7:J$17,6)),0,(LARGE(J$7:J$17,6)))</f>
        <v>3</v>
      </c>
    </row>
    <row r="13" spans="1:10" ht="24.75" customHeight="1">
      <c r="A13" s="32" t="str">
        <f>Teams!$B$8</f>
        <v>Jonas Abberger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21">
        <f t="shared" si="1"/>
        <v>0</v>
      </c>
    </row>
    <row r="14" spans="1:10" ht="24.75" customHeight="1">
      <c r="A14" s="32" t="str">
        <f>Teams!$B$9</f>
        <v>Sina Siragusa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/>
      <c r="H14" s="4"/>
      <c r="I14" s="4"/>
      <c r="J14" s="21">
        <f t="shared" si="1"/>
        <v>5</v>
      </c>
    </row>
    <row r="15" spans="1:10" ht="24.75" customHeight="1">
      <c r="A15" s="32" t="str">
        <f>Teams!$B$10</f>
        <v>Steve van Ryn</v>
      </c>
      <c r="B15" s="4">
        <v>1</v>
      </c>
      <c r="C15" s="4">
        <v>1</v>
      </c>
      <c r="D15" s="4"/>
      <c r="E15" s="4"/>
      <c r="F15" s="4"/>
      <c r="G15" s="4"/>
      <c r="H15" s="4"/>
      <c r="I15" s="4"/>
      <c r="J15" s="21">
        <f t="shared" si="1"/>
        <v>2</v>
      </c>
    </row>
    <row r="16" spans="1:10" ht="24.75" customHeight="1">
      <c r="A16" s="32" t="str">
        <f>Teams!$B$11</f>
        <v>Alisa Rettig</v>
      </c>
      <c r="B16" s="4">
        <v>1</v>
      </c>
      <c r="C16" s="4">
        <v>1</v>
      </c>
      <c r="D16" s="4"/>
      <c r="E16" s="4"/>
      <c r="F16" s="4"/>
      <c r="G16" s="4"/>
      <c r="H16" s="4"/>
      <c r="I16" s="4"/>
      <c r="J16" s="21">
        <f t="shared" si="1"/>
        <v>2</v>
      </c>
    </row>
    <row r="17" spans="1:10" ht="24.75" customHeight="1">
      <c r="A17" s="32" t="str">
        <f>Teams!$B$12</f>
        <v>Laura Siragusa</v>
      </c>
      <c r="B17" s="4">
        <v>1</v>
      </c>
      <c r="C17" s="4">
        <v>1</v>
      </c>
      <c r="D17" s="4"/>
      <c r="E17" s="4"/>
      <c r="F17" s="4"/>
      <c r="G17" s="4"/>
      <c r="H17" s="4"/>
      <c r="I17" s="4"/>
      <c r="J17" s="21">
        <f t="shared" si="1"/>
        <v>2</v>
      </c>
    </row>
    <row r="18" ht="12.75">
      <c r="K18" s="3">
        <f>SUM(K7:K17)</f>
        <v>24</v>
      </c>
    </row>
    <row r="19" spans="1:10" ht="25.5" customHeight="1">
      <c r="A19" s="6" t="s">
        <v>98</v>
      </c>
      <c r="B19" s="5"/>
      <c r="C19" s="79" t="s">
        <v>103</v>
      </c>
      <c r="D19" s="79"/>
      <c r="E19" s="79"/>
      <c r="F19" s="79"/>
      <c r="G19" s="79"/>
      <c r="H19" s="79"/>
      <c r="I19" s="79"/>
      <c r="J19" s="79"/>
    </row>
    <row r="20" spans="1:11" ht="18.75" customHeight="1">
      <c r="A20" s="10" t="str">
        <f>Teams!$B$1</f>
        <v>TV Wehr U8</v>
      </c>
      <c r="B20" s="11" t="s">
        <v>99</v>
      </c>
      <c r="C20" s="11" t="s">
        <v>100</v>
      </c>
      <c r="D20" s="11" t="s">
        <v>101</v>
      </c>
      <c r="E20" s="11" t="s">
        <v>102</v>
      </c>
      <c r="F20" s="13"/>
      <c r="G20" s="14"/>
      <c r="H20" s="14"/>
      <c r="I20" s="15"/>
      <c r="J20" s="12" t="s">
        <v>94</v>
      </c>
      <c r="K20" s="3" t="s">
        <v>95</v>
      </c>
    </row>
    <row r="21" spans="1:11" ht="24.75" customHeight="1">
      <c r="A21" s="32" t="str">
        <f>Teams!$B$2</f>
        <v>Alina Hartmann</v>
      </c>
      <c r="B21" s="4">
        <v>5</v>
      </c>
      <c r="C21" s="4">
        <v>5</v>
      </c>
      <c r="D21" s="4">
        <v>5</v>
      </c>
      <c r="E21" s="4">
        <v>5</v>
      </c>
      <c r="F21" s="16"/>
      <c r="G21" s="17"/>
      <c r="H21" s="18"/>
      <c r="I21" s="19"/>
      <c r="J21" s="21">
        <f>SUM((LARGE(B21:E21,1)),(LARGE(B21:E21,2)),(LARGE(B21:E21,3)))</f>
        <v>15</v>
      </c>
      <c r="K21" s="3">
        <f>IF(ISERROR(LARGE(J$21:J$31,1)),0,(LARGE(J$21:J$31,1)))</f>
        <v>22</v>
      </c>
    </row>
    <row r="22" spans="1:11" ht="24.75" customHeight="1">
      <c r="A22" s="32" t="str">
        <f>Teams!$B$3</f>
        <v>Luana Heerdegen </v>
      </c>
      <c r="B22" s="4">
        <v>5</v>
      </c>
      <c r="C22" s="4">
        <v>5</v>
      </c>
      <c r="D22" s="4">
        <v>5</v>
      </c>
      <c r="E22" s="4">
        <v>5</v>
      </c>
      <c r="F22" s="16"/>
      <c r="G22" s="17"/>
      <c r="H22" s="18"/>
      <c r="I22" s="19"/>
      <c r="J22" s="21">
        <f aca="true" t="shared" si="2" ref="J22:J31">SUM((LARGE(B22:E22,1)),(LARGE(B22:E22,2)),(LARGE(B22:E22,3)))</f>
        <v>15</v>
      </c>
      <c r="K22" s="3">
        <f>IF(ISERROR(LARGE(J$21:J$31,2)),0,(LARGE(J$21:J$31,2)))</f>
        <v>15</v>
      </c>
    </row>
    <row r="23" spans="1:11" ht="24.75" customHeight="1">
      <c r="A23" s="32" t="str">
        <f>Teams!$B$4</f>
        <v>Hannah Kuhn </v>
      </c>
      <c r="B23" s="4">
        <v>5</v>
      </c>
      <c r="C23" s="4">
        <v>2</v>
      </c>
      <c r="D23" s="4">
        <v>1</v>
      </c>
      <c r="E23" s="4">
        <v>2</v>
      </c>
      <c r="F23" s="16"/>
      <c r="G23" s="17"/>
      <c r="H23" s="18"/>
      <c r="I23" s="19"/>
      <c r="J23" s="21">
        <f t="shared" si="2"/>
        <v>9</v>
      </c>
      <c r="K23" s="3">
        <f>IF(ISERROR(LARGE(J$21:J$31,3)),0,(LARGE(J$21:J$31,3)))</f>
        <v>15</v>
      </c>
    </row>
    <row r="24" spans="1:11" ht="24.75" customHeight="1">
      <c r="A24" s="32" t="str">
        <f>Teams!$B$5</f>
        <v>Luan Kummle</v>
      </c>
      <c r="B24" s="4">
        <v>4</v>
      </c>
      <c r="C24" s="4">
        <v>5</v>
      </c>
      <c r="D24" s="4">
        <v>4</v>
      </c>
      <c r="E24" s="4">
        <v>4</v>
      </c>
      <c r="F24" s="16"/>
      <c r="G24" s="17"/>
      <c r="H24" s="18"/>
      <c r="I24" s="19"/>
      <c r="J24" s="21">
        <f t="shared" si="2"/>
        <v>13</v>
      </c>
      <c r="K24" s="3">
        <f>IF(ISERROR(LARGE(J$21:J$31,4)),0,(LARGE(J$21:J$31,4)))</f>
        <v>15</v>
      </c>
    </row>
    <row r="25" spans="1:11" ht="24.75" customHeight="1">
      <c r="A25" s="32" t="str">
        <f>Teams!$B$6</f>
        <v>Natalie Beutenmüller</v>
      </c>
      <c r="B25" s="4">
        <v>5</v>
      </c>
      <c r="C25" s="4">
        <v>4</v>
      </c>
      <c r="D25" s="4">
        <v>4</v>
      </c>
      <c r="E25" s="4">
        <v>4</v>
      </c>
      <c r="F25" s="16"/>
      <c r="G25" s="17"/>
      <c r="H25" s="18"/>
      <c r="I25" s="19"/>
      <c r="J25" s="21">
        <f t="shared" si="2"/>
        <v>13</v>
      </c>
      <c r="K25" s="3">
        <f>IF(ISERROR(LARGE(J$21:J$31,5)),0,(LARGE(J$21:J$31,5)))</f>
        <v>15</v>
      </c>
    </row>
    <row r="26" spans="1:11" ht="24.75" customHeight="1">
      <c r="A26" s="32" t="str">
        <f>Teams!$B$7</f>
        <v>Lena Jehle </v>
      </c>
      <c r="B26" s="4">
        <v>5</v>
      </c>
      <c r="C26" s="4">
        <v>5</v>
      </c>
      <c r="D26" s="4">
        <v>5</v>
      </c>
      <c r="E26" s="4">
        <v>5</v>
      </c>
      <c r="F26" s="16"/>
      <c r="G26" s="17"/>
      <c r="H26" s="18"/>
      <c r="I26" s="19"/>
      <c r="J26" s="21">
        <f t="shared" si="2"/>
        <v>15</v>
      </c>
      <c r="K26" s="3">
        <f>IF(ISERROR(LARGE(J$21:J$31,6)),0,(LARGE(J$21:J$31,6)))</f>
        <v>14</v>
      </c>
    </row>
    <row r="27" spans="1:10" ht="24.75" customHeight="1">
      <c r="A27" s="32" t="str">
        <f>Teams!$B$8</f>
        <v>Jonas Abberger</v>
      </c>
      <c r="B27" s="4">
        <v>1</v>
      </c>
      <c r="C27" s="4">
        <v>3</v>
      </c>
      <c r="D27" s="4">
        <v>1</v>
      </c>
      <c r="E27" s="4">
        <v>3</v>
      </c>
      <c r="F27" s="16"/>
      <c r="G27" s="17"/>
      <c r="H27" s="18"/>
      <c r="I27" s="19"/>
      <c r="J27" s="21">
        <f t="shared" si="2"/>
        <v>7</v>
      </c>
    </row>
    <row r="28" spans="1:10" ht="24.75" customHeight="1">
      <c r="A28" s="32" t="str">
        <f>Teams!$B$9</f>
        <v>Sina Siragusa</v>
      </c>
      <c r="B28" s="4">
        <v>4</v>
      </c>
      <c r="C28" s="4">
        <v>5</v>
      </c>
      <c r="D28" s="4">
        <v>6</v>
      </c>
      <c r="E28" s="4">
        <v>4</v>
      </c>
      <c r="F28" s="16"/>
      <c r="G28" s="17"/>
      <c r="H28" s="18"/>
      <c r="I28" s="19"/>
      <c r="J28" s="21">
        <f t="shared" si="2"/>
        <v>15</v>
      </c>
    </row>
    <row r="29" spans="1:10" ht="24.75" customHeight="1">
      <c r="A29" s="32" t="str">
        <f>Teams!$B$10</f>
        <v>Steve van Ryn</v>
      </c>
      <c r="B29" s="4">
        <v>7</v>
      </c>
      <c r="C29" s="4">
        <v>8</v>
      </c>
      <c r="D29" s="4">
        <v>7</v>
      </c>
      <c r="E29" s="4">
        <v>7</v>
      </c>
      <c r="F29" s="16"/>
      <c r="G29" s="17"/>
      <c r="H29" s="18"/>
      <c r="I29" s="19"/>
      <c r="J29" s="21">
        <f t="shared" si="2"/>
        <v>22</v>
      </c>
    </row>
    <row r="30" spans="1:10" ht="24.75" customHeight="1">
      <c r="A30" s="32" t="str">
        <f>Teams!$B$11</f>
        <v>Alisa Rettig</v>
      </c>
      <c r="B30" s="4">
        <v>1</v>
      </c>
      <c r="C30" s="4">
        <v>1</v>
      </c>
      <c r="D30" s="4">
        <v>3</v>
      </c>
      <c r="E30" s="4">
        <v>2</v>
      </c>
      <c r="F30" s="16"/>
      <c r="G30" s="17"/>
      <c r="H30" s="18"/>
      <c r="I30" s="19"/>
      <c r="J30" s="21">
        <f t="shared" si="2"/>
        <v>6</v>
      </c>
    </row>
    <row r="31" spans="1:10" ht="24.75" customHeight="1">
      <c r="A31" s="32" t="str">
        <f>Teams!$B$12</f>
        <v>Laura Siragusa</v>
      </c>
      <c r="B31" s="4">
        <v>5</v>
      </c>
      <c r="C31" s="4">
        <v>4</v>
      </c>
      <c r="D31" s="4">
        <v>5</v>
      </c>
      <c r="E31" s="4">
        <v>4</v>
      </c>
      <c r="F31" s="16"/>
      <c r="G31" s="17"/>
      <c r="H31" s="18"/>
      <c r="I31" s="19"/>
      <c r="J31" s="21">
        <f t="shared" si="2"/>
        <v>14</v>
      </c>
    </row>
    <row r="32" ht="12.75">
      <c r="K32" s="3">
        <f>SUM(K21:K31)</f>
        <v>96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8" operator="containsText" stopIfTrue="1" text=" NN ">
      <formula>NOT(ISERROR(SEARCH(" NN ",A7)))</formula>
    </cfRule>
  </conditionalFormatting>
  <conditionalFormatting sqref="A21:A31">
    <cfRule type="containsText" priority="1" dxfId="18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16">
      <selection activeCell="E21" sqref="E21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Teams!$C1</f>
        <v>TV Rheinfelden U8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4.75" customHeight="1">
      <c r="A3" s="7"/>
      <c r="B3" s="8"/>
      <c r="C3" s="9"/>
      <c r="D3" s="8"/>
      <c r="E3" s="9"/>
      <c r="F3" s="8"/>
      <c r="G3" s="9"/>
      <c r="H3" s="8"/>
      <c r="I3" s="9"/>
      <c r="J3" s="4">
        <v>84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Teams!$C$1</f>
        <v>TV Rheinfelden U8</v>
      </c>
      <c r="B6" s="11">
        <v>30</v>
      </c>
      <c r="C6" s="11">
        <f>B6+10</f>
        <v>40</v>
      </c>
      <c r="D6" s="11">
        <f aca="true" t="shared" si="0" ref="D6:I6">C6+10</f>
        <v>50</v>
      </c>
      <c r="E6" s="11">
        <f t="shared" si="0"/>
        <v>60</v>
      </c>
      <c r="F6" s="11">
        <f t="shared" si="0"/>
        <v>70</v>
      </c>
      <c r="G6" s="11">
        <f t="shared" si="0"/>
        <v>80</v>
      </c>
      <c r="H6" s="11">
        <f t="shared" si="0"/>
        <v>90</v>
      </c>
      <c r="I6" s="11">
        <f t="shared" si="0"/>
        <v>100</v>
      </c>
      <c r="J6" s="12" t="s">
        <v>94</v>
      </c>
      <c r="K6" s="3" t="s">
        <v>95</v>
      </c>
    </row>
    <row r="7" spans="1:11" ht="24.75" customHeight="1">
      <c r="A7" s="32" t="str">
        <f>Teams!$C$2</f>
        <v>Deborah Bajramani</v>
      </c>
      <c r="B7" s="4">
        <v>1</v>
      </c>
      <c r="C7" s="4">
        <v>1</v>
      </c>
      <c r="D7" s="4">
        <v>1</v>
      </c>
      <c r="E7" s="4">
        <v>1</v>
      </c>
      <c r="F7" s="4"/>
      <c r="G7" s="4"/>
      <c r="H7" s="4"/>
      <c r="I7" s="4"/>
      <c r="J7" s="21">
        <f>SUM(B7:I7)</f>
        <v>4</v>
      </c>
      <c r="K7" s="3">
        <f>IF(ISERROR(LARGE(J$7:J$17,1)),0,(LARGE(J$7:J$17,1)))</f>
        <v>4</v>
      </c>
    </row>
    <row r="8" spans="1:11" ht="24.75" customHeight="1">
      <c r="A8" s="32" t="str">
        <f>Teams!$C$3</f>
        <v>Manja Lämmlin</v>
      </c>
      <c r="B8" s="4">
        <v>1</v>
      </c>
      <c r="C8" s="4">
        <v>1</v>
      </c>
      <c r="D8" s="4">
        <v>1</v>
      </c>
      <c r="E8" s="4"/>
      <c r="F8" s="4"/>
      <c r="G8" s="4"/>
      <c r="H8" s="4"/>
      <c r="I8" s="4"/>
      <c r="J8" s="21">
        <f aca="true" t="shared" si="1" ref="J8:J17">SUM(B8:I8)</f>
        <v>3</v>
      </c>
      <c r="K8" s="3">
        <f>IF(ISERROR(LARGE(J$7:J$17,2)),0,(LARGE(J$7:J$17,2)))</f>
        <v>4</v>
      </c>
    </row>
    <row r="9" spans="1:11" ht="24.75" customHeight="1">
      <c r="A9" s="32" t="str">
        <f>Teams!$C$4</f>
        <v>Aaron Ley</v>
      </c>
      <c r="B9" s="4">
        <v>1</v>
      </c>
      <c r="C9" s="4">
        <v>1</v>
      </c>
      <c r="D9" s="4">
        <v>1</v>
      </c>
      <c r="E9" s="4">
        <v>1</v>
      </c>
      <c r="F9" s="4"/>
      <c r="G9" s="4"/>
      <c r="H9" s="4"/>
      <c r="I9" s="4"/>
      <c r="J9" s="21">
        <f t="shared" si="1"/>
        <v>4</v>
      </c>
      <c r="K9" s="3">
        <f>IF(ISERROR(LARGE(J$7:J$17,3)),0,(LARGE(J$7:J$17,3)))</f>
        <v>4</v>
      </c>
    </row>
    <row r="10" spans="1:11" ht="24.75" customHeight="1">
      <c r="A10" s="32" t="str">
        <f>Teams!$C$5</f>
        <v>Eduard Vasilev</v>
      </c>
      <c r="B10" s="4">
        <v>1</v>
      </c>
      <c r="C10" s="4" t="s">
        <v>512</v>
      </c>
      <c r="D10" s="4" t="s">
        <v>512</v>
      </c>
      <c r="E10" s="4"/>
      <c r="F10" s="4"/>
      <c r="G10" s="4"/>
      <c r="H10" s="4"/>
      <c r="I10" s="4"/>
      <c r="J10" s="21">
        <f t="shared" si="1"/>
        <v>1</v>
      </c>
      <c r="K10" s="3">
        <f>IF(ISERROR(LARGE(J$7:J$17,4)),0,(LARGE(J$7:J$17,4)))</f>
        <v>3</v>
      </c>
    </row>
    <row r="11" spans="1:11" ht="24.75" customHeight="1">
      <c r="A11" s="32" t="str">
        <f>Teams!$C$6</f>
        <v>Paula Lanske</v>
      </c>
      <c r="B11" s="4">
        <v>1</v>
      </c>
      <c r="C11" s="4">
        <v>1</v>
      </c>
      <c r="D11" s="4">
        <v>1</v>
      </c>
      <c r="E11" s="4" t="s">
        <v>512</v>
      </c>
      <c r="F11" s="4"/>
      <c r="G11" s="4"/>
      <c r="H11" s="4"/>
      <c r="I11" s="4"/>
      <c r="J11" s="21">
        <f t="shared" si="1"/>
        <v>3</v>
      </c>
      <c r="K11" s="3">
        <f>IF(ISERROR(LARGE(J$7:J$17,5)),0,(LARGE(J$7:J$17,5)))</f>
        <v>3</v>
      </c>
    </row>
    <row r="12" spans="1:11" ht="24.75" customHeight="1">
      <c r="A12" s="32" t="str">
        <f>Teams!$C$7</f>
        <v>Aileen Kircher</v>
      </c>
      <c r="B12" s="4">
        <v>1</v>
      </c>
      <c r="C12" s="4">
        <v>1</v>
      </c>
      <c r="D12" s="4">
        <v>1</v>
      </c>
      <c r="E12" s="4">
        <v>1</v>
      </c>
      <c r="F12" s="4"/>
      <c r="G12" s="4"/>
      <c r="H12" s="4"/>
      <c r="I12" s="4"/>
      <c r="J12" s="21">
        <f t="shared" si="1"/>
        <v>4</v>
      </c>
      <c r="K12" s="3">
        <f>IF(ISERROR(LARGE(J$7:J$17,6)),0,(LARGE(J$7:J$17,6)))</f>
        <v>3</v>
      </c>
    </row>
    <row r="13" spans="1:10" ht="24.75" customHeight="1">
      <c r="A13" s="32" t="str">
        <f>Teams!$C$8</f>
        <v>Selina Ahlfänger</v>
      </c>
      <c r="B13" s="4">
        <v>1</v>
      </c>
      <c r="C13" s="4">
        <v>1</v>
      </c>
      <c r="D13" s="4">
        <v>1</v>
      </c>
      <c r="E13" s="4"/>
      <c r="F13" s="4"/>
      <c r="G13" s="4"/>
      <c r="H13" s="4"/>
      <c r="I13" s="4"/>
      <c r="J13" s="21">
        <f t="shared" si="1"/>
        <v>3</v>
      </c>
    </row>
    <row r="14" spans="1:10" ht="24.75" customHeight="1">
      <c r="A14" s="32" t="str">
        <f>Teams!$C$9</f>
        <v>Felix Winter</v>
      </c>
      <c r="B14" s="4">
        <v>1</v>
      </c>
      <c r="C14" s="4">
        <v>1</v>
      </c>
      <c r="D14" s="4">
        <v>1</v>
      </c>
      <c r="E14" s="4"/>
      <c r="F14" s="4"/>
      <c r="G14" s="4"/>
      <c r="H14" s="4"/>
      <c r="I14" s="4"/>
      <c r="J14" s="21">
        <f t="shared" si="1"/>
        <v>3</v>
      </c>
    </row>
    <row r="15" spans="1:10" ht="24.75" customHeight="1">
      <c r="A15" s="32" t="str">
        <f>Teams!$C$10</f>
        <v>Tiziano Solito</v>
      </c>
      <c r="B15" s="4">
        <v>1</v>
      </c>
      <c r="C15" s="4">
        <v>1</v>
      </c>
      <c r="D15" s="4">
        <v>1</v>
      </c>
      <c r="E15" s="4"/>
      <c r="F15" s="4"/>
      <c r="G15" s="4"/>
      <c r="H15" s="4"/>
      <c r="I15" s="4"/>
      <c r="J15" s="21">
        <f t="shared" si="1"/>
        <v>3</v>
      </c>
    </row>
    <row r="16" spans="1:10" ht="24.75" customHeight="1">
      <c r="A16" s="32" t="str">
        <f>Teams!$C$11</f>
        <v>Daniel Schönemann</v>
      </c>
      <c r="B16" s="4">
        <v>1</v>
      </c>
      <c r="C16" s="4" t="s">
        <v>512</v>
      </c>
      <c r="D16" s="4" t="s">
        <v>512</v>
      </c>
      <c r="E16" s="4"/>
      <c r="F16" s="4"/>
      <c r="G16" s="4"/>
      <c r="H16" s="4"/>
      <c r="I16" s="4"/>
      <c r="J16" s="21">
        <f t="shared" si="1"/>
        <v>1</v>
      </c>
    </row>
    <row r="17" spans="1:10" ht="24.75" customHeight="1">
      <c r="A17" s="32" t="str">
        <f>Teams!$C$12</f>
        <v>Paula Forstmann </v>
      </c>
      <c r="B17" s="4">
        <v>1</v>
      </c>
      <c r="C17" s="4">
        <v>1</v>
      </c>
      <c r="D17" s="4">
        <v>1</v>
      </c>
      <c r="E17" s="4"/>
      <c r="F17" s="4"/>
      <c r="G17" s="4"/>
      <c r="H17" s="4"/>
      <c r="I17" s="4"/>
      <c r="J17" s="21">
        <f t="shared" si="1"/>
        <v>3</v>
      </c>
    </row>
    <row r="18" ht="12.75">
      <c r="K18" s="3">
        <f>SUM(K7:K17)</f>
        <v>21</v>
      </c>
    </row>
    <row r="19" spans="1:10" ht="25.5" customHeight="1">
      <c r="A19" s="6" t="s">
        <v>98</v>
      </c>
      <c r="B19" s="5"/>
      <c r="C19" s="79" t="s">
        <v>103</v>
      </c>
      <c r="D19" s="79"/>
      <c r="E19" s="79"/>
      <c r="F19" s="79"/>
      <c r="G19" s="79"/>
      <c r="H19" s="79"/>
      <c r="I19" s="79"/>
      <c r="J19" s="79"/>
    </row>
    <row r="20" spans="1:11" ht="18.75" customHeight="1">
      <c r="A20" s="10" t="str">
        <f>Teams!$C$1</f>
        <v>TV Rheinfelden U8</v>
      </c>
      <c r="B20" s="11" t="s">
        <v>99</v>
      </c>
      <c r="C20" s="11" t="s">
        <v>100</v>
      </c>
      <c r="D20" s="11" t="s">
        <v>101</v>
      </c>
      <c r="E20" s="11" t="s">
        <v>102</v>
      </c>
      <c r="F20" s="13"/>
      <c r="G20" s="14"/>
      <c r="H20" s="14"/>
      <c r="I20" s="15"/>
      <c r="J20" s="12" t="s">
        <v>94</v>
      </c>
      <c r="K20" s="3" t="s">
        <v>95</v>
      </c>
    </row>
    <row r="21" spans="1:11" ht="24.75" customHeight="1">
      <c r="A21" s="32" t="str">
        <f>Teams!$C$2</f>
        <v>Deborah Bajramani</v>
      </c>
      <c r="B21" s="4">
        <v>4</v>
      </c>
      <c r="C21" s="4">
        <v>3</v>
      </c>
      <c r="D21" s="4">
        <v>5</v>
      </c>
      <c r="E21" s="4">
        <v>4</v>
      </c>
      <c r="F21" s="16"/>
      <c r="G21" s="17"/>
      <c r="H21" s="18"/>
      <c r="I21" s="19"/>
      <c r="J21" s="21">
        <f>SUM((LARGE(B21:E21,1)),(LARGE(B21:E21,2)),(LARGE(B21:E21,3)))</f>
        <v>13</v>
      </c>
      <c r="K21" s="3">
        <f>IF(ISERROR(LARGE(J$21:J$31,1)),0,(LARGE(J$21:J$31,1)))</f>
        <v>19</v>
      </c>
    </row>
    <row r="22" spans="1:11" ht="24.75" customHeight="1">
      <c r="A22" s="32" t="str">
        <f>Teams!$C$3</f>
        <v>Manja Lämmlin</v>
      </c>
      <c r="B22" s="4">
        <v>3</v>
      </c>
      <c r="C22" s="4">
        <v>3</v>
      </c>
      <c r="D22" s="4">
        <v>3</v>
      </c>
      <c r="E22" s="4">
        <v>3</v>
      </c>
      <c r="F22" s="16"/>
      <c r="G22" s="17"/>
      <c r="H22" s="18"/>
      <c r="I22" s="19"/>
      <c r="J22" s="21">
        <f aca="true" t="shared" si="2" ref="J22:J31">SUM((LARGE(B22:E22,1)),(LARGE(B22:E22,2)),(LARGE(B22:E22,3)))</f>
        <v>9</v>
      </c>
      <c r="K22" s="3">
        <f>IF(ISERROR(LARGE(J$21:J$31,2)),0,(LARGE(J$21:J$31,2)))</f>
        <v>18</v>
      </c>
    </row>
    <row r="23" spans="1:11" ht="24.75" customHeight="1">
      <c r="A23" s="32" t="str">
        <f>Teams!$C$4</f>
        <v>Aaron Ley</v>
      </c>
      <c r="B23" s="4">
        <v>5</v>
      </c>
      <c r="C23" s="4">
        <v>4</v>
      </c>
      <c r="D23" s="4">
        <v>5</v>
      </c>
      <c r="E23" s="4">
        <v>4</v>
      </c>
      <c r="F23" s="16"/>
      <c r="G23" s="17"/>
      <c r="H23" s="18"/>
      <c r="I23" s="19"/>
      <c r="J23" s="21">
        <f t="shared" si="2"/>
        <v>14</v>
      </c>
      <c r="K23" s="3">
        <f>IF(ISERROR(LARGE(J$21:J$31,3)),0,(LARGE(J$21:J$31,3)))</f>
        <v>17</v>
      </c>
    </row>
    <row r="24" spans="1:11" ht="24.75" customHeight="1">
      <c r="A24" s="32" t="str">
        <f>Teams!$C$5</f>
        <v>Eduard Vasilev</v>
      </c>
      <c r="B24" s="4">
        <v>6</v>
      </c>
      <c r="C24" s="4">
        <v>7</v>
      </c>
      <c r="D24" s="4">
        <v>6</v>
      </c>
      <c r="E24" s="4">
        <v>5</v>
      </c>
      <c r="F24" s="16"/>
      <c r="G24" s="17"/>
      <c r="H24" s="18"/>
      <c r="I24" s="19"/>
      <c r="J24" s="21">
        <f t="shared" si="2"/>
        <v>19</v>
      </c>
      <c r="K24" s="3">
        <f>IF(ISERROR(LARGE(J$21:J$31,4)),0,(LARGE(J$21:J$31,4)))</f>
        <v>16</v>
      </c>
    </row>
    <row r="25" spans="1:11" ht="24.75" customHeight="1">
      <c r="A25" s="32" t="str">
        <f>Teams!$C$6</f>
        <v>Paula Lanske</v>
      </c>
      <c r="B25" s="4">
        <v>6</v>
      </c>
      <c r="C25" s="4">
        <v>5</v>
      </c>
      <c r="D25" s="4">
        <v>5</v>
      </c>
      <c r="E25" s="4">
        <v>5</v>
      </c>
      <c r="F25" s="16"/>
      <c r="G25" s="17"/>
      <c r="H25" s="18"/>
      <c r="I25" s="19"/>
      <c r="J25" s="21">
        <f t="shared" si="2"/>
        <v>16</v>
      </c>
      <c r="K25" s="3">
        <f>IF(ISERROR(LARGE(J$21:J$31,5)),0,(LARGE(J$21:J$31,5)))</f>
        <v>14</v>
      </c>
    </row>
    <row r="26" spans="1:11" ht="24.75" customHeight="1">
      <c r="A26" s="32" t="str">
        <f>Teams!$C$7</f>
        <v>Aileen Kircher</v>
      </c>
      <c r="B26" s="4">
        <v>5</v>
      </c>
      <c r="C26" s="4">
        <v>5</v>
      </c>
      <c r="D26" s="4">
        <v>4</v>
      </c>
      <c r="E26" s="4">
        <v>4</v>
      </c>
      <c r="F26" s="16"/>
      <c r="G26" s="17"/>
      <c r="H26" s="18"/>
      <c r="I26" s="19"/>
      <c r="J26" s="21">
        <f t="shared" si="2"/>
        <v>14</v>
      </c>
      <c r="K26" s="3">
        <f>IF(ISERROR(LARGE(J$21:J$31,6)),0,(LARGE(J$21:J$31,6)))</f>
        <v>14</v>
      </c>
    </row>
    <row r="27" spans="1:10" ht="24.75" customHeight="1">
      <c r="A27" s="32" t="str">
        <f>Teams!$C$8</f>
        <v>Selina Ahlfänger</v>
      </c>
      <c r="B27" s="4">
        <v>3</v>
      </c>
      <c r="C27" s="4">
        <v>5</v>
      </c>
      <c r="D27" s="4">
        <v>4</v>
      </c>
      <c r="E27" s="4">
        <v>4</v>
      </c>
      <c r="F27" s="16"/>
      <c r="G27" s="17"/>
      <c r="H27" s="18"/>
      <c r="I27" s="19"/>
      <c r="J27" s="21">
        <f t="shared" si="2"/>
        <v>13</v>
      </c>
    </row>
    <row r="28" spans="1:10" ht="24.75" customHeight="1">
      <c r="A28" s="32" t="str">
        <f>Teams!$C$9</f>
        <v>Felix Winter</v>
      </c>
      <c r="B28" s="4">
        <v>4</v>
      </c>
      <c r="C28" s="4">
        <v>6</v>
      </c>
      <c r="D28" s="4">
        <v>6</v>
      </c>
      <c r="E28" s="4">
        <v>5</v>
      </c>
      <c r="F28" s="16"/>
      <c r="G28" s="17"/>
      <c r="H28" s="18"/>
      <c r="I28" s="19"/>
      <c r="J28" s="21">
        <f t="shared" si="2"/>
        <v>17</v>
      </c>
    </row>
    <row r="29" spans="1:10" ht="24.75" customHeight="1">
      <c r="A29" s="32" t="str">
        <f>Teams!$C$10</f>
        <v>Tiziano Solito</v>
      </c>
      <c r="B29" s="4">
        <v>4</v>
      </c>
      <c r="C29" s="4">
        <v>5</v>
      </c>
      <c r="D29" s="4">
        <v>5</v>
      </c>
      <c r="E29" s="4">
        <v>3</v>
      </c>
      <c r="F29" s="16"/>
      <c r="G29" s="17"/>
      <c r="H29" s="18"/>
      <c r="I29" s="19"/>
      <c r="J29" s="21">
        <f t="shared" si="2"/>
        <v>14</v>
      </c>
    </row>
    <row r="30" spans="1:10" ht="24.75" customHeight="1">
      <c r="A30" s="32" t="str">
        <f>Teams!$C$11</f>
        <v>Daniel Schönemann</v>
      </c>
      <c r="B30" s="4">
        <v>4</v>
      </c>
      <c r="C30" s="4">
        <v>3</v>
      </c>
      <c r="D30" s="4">
        <v>3</v>
      </c>
      <c r="E30" s="4">
        <v>4</v>
      </c>
      <c r="F30" s="16"/>
      <c r="G30" s="17"/>
      <c r="H30" s="18"/>
      <c r="I30" s="19"/>
      <c r="J30" s="21">
        <f t="shared" si="2"/>
        <v>11</v>
      </c>
    </row>
    <row r="31" spans="1:10" ht="24.75" customHeight="1">
      <c r="A31" s="32" t="str">
        <f>Teams!$C$12</f>
        <v>Paula Forstmann </v>
      </c>
      <c r="B31" s="4">
        <v>5</v>
      </c>
      <c r="C31" s="4">
        <v>6</v>
      </c>
      <c r="D31" s="4">
        <v>6</v>
      </c>
      <c r="E31" s="4">
        <v>6</v>
      </c>
      <c r="F31" s="16"/>
      <c r="G31" s="17"/>
      <c r="H31" s="18"/>
      <c r="I31" s="19"/>
      <c r="J31" s="21">
        <f t="shared" si="2"/>
        <v>18</v>
      </c>
    </row>
    <row r="32" ht="12.75">
      <c r="K32" s="3">
        <f>SUM(K21:K31)</f>
        <v>98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8" operator="containsText" stopIfTrue="1" text=" NN ">
      <formula>NOT(ISERROR(SEARCH(" NN ",A7)))</formula>
    </cfRule>
  </conditionalFormatting>
  <conditionalFormatting sqref="A21:A31">
    <cfRule type="containsText" priority="1" dxfId="18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11">
      <selection activeCell="F31" sqref="F31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Teams!$D1</f>
        <v>TV Rheinfelden/Schwörstadt U8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4.7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67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Teams!$D$1</f>
        <v>TV Rheinfelden/Schwörstadt U8</v>
      </c>
      <c r="B6" s="11">
        <v>30</v>
      </c>
      <c r="C6" s="11">
        <f>B6+10</f>
        <v>40</v>
      </c>
      <c r="D6" s="11">
        <f aca="true" t="shared" si="0" ref="D6:I6">C6+10</f>
        <v>50</v>
      </c>
      <c r="E6" s="11">
        <f t="shared" si="0"/>
        <v>60</v>
      </c>
      <c r="F6" s="11">
        <f t="shared" si="0"/>
        <v>70</v>
      </c>
      <c r="G6" s="11">
        <f t="shared" si="0"/>
        <v>80</v>
      </c>
      <c r="H6" s="11">
        <f t="shared" si="0"/>
        <v>90</v>
      </c>
      <c r="I6" s="11">
        <f t="shared" si="0"/>
        <v>100</v>
      </c>
      <c r="J6" s="12" t="s">
        <v>94</v>
      </c>
      <c r="K6" s="3" t="s">
        <v>95</v>
      </c>
    </row>
    <row r="7" spans="1:11" ht="24.75" customHeight="1">
      <c r="A7" s="32" t="str">
        <f>Teams!$D$2</f>
        <v>Noah Behringer</v>
      </c>
      <c r="B7" s="4">
        <v>1</v>
      </c>
      <c r="C7" s="4">
        <v>1</v>
      </c>
      <c r="D7" s="4">
        <v>1</v>
      </c>
      <c r="E7" s="4">
        <v>1</v>
      </c>
      <c r="F7" s="4"/>
      <c r="G7" s="4"/>
      <c r="H7" s="4"/>
      <c r="I7" s="4"/>
      <c r="J7" s="21">
        <f>SUM(B7:I7)</f>
        <v>4</v>
      </c>
      <c r="K7" s="3">
        <f>IF(ISERROR(LARGE(J$7:J$17,1)),0,(LARGE(J$7:J$17,1)))</f>
        <v>4</v>
      </c>
    </row>
    <row r="8" spans="1:11" ht="24.75" customHeight="1">
      <c r="A8" s="32" t="str">
        <f>Teams!$D$3</f>
        <v>Eva Ovsyanko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21">
        <f aca="true" t="shared" si="1" ref="J8:J17">SUM(B8:I8)</f>
        <v>0</v>
      </c>
      <c r="K8" s="3">
        <f>IF(ISERROR(LARGE(J$7:J$17,2)),0,(LARGE(J$7:J$17,2)))</f>
        <v>4</v>
      </c>
    </row>
    <row r="9" spans="1:11" ht="24.75" customHeight="1">
      <c r="A9" s="32" t="str">
        <f>Teams!$D$4</f>
        <v>Amadeo Pignone</v>
      </c>
      <c r="B9" s="4">
        <v>1</v>
      </c>
      <c r="C9" s="4">
        <v>1</v>
      </c>
      <c r="D9" s="4"/>
      <c r="E9" s="4"/>
      <c r="F9" s="4"/>
      <c r="G9" s="4"/>
      <c r="H9" s="4"/>
      <c r="I9" s="4"/>
      <c r="J9" s="21">
        <f t="shared" si="1"/>
        <v>2</v>
      </c>
      <c r="K9" s="3">
        <f>IF(ISERROR(LARGE(J$7:J$17,3)),0,(LARGE(J$7:J$17,3)))</f>
        <v>3</v>
      </c>
    </row>
    <row r="10" spans="1:11" ht="24.75" customHeight="1">
      <c r="A10" s="32" t="str">
        <f>Teams!$D$5</f>
        <v>Elisabeth Roche</v>
      </c>
      <c r="B10" s="4">
        <v>1</v>
      </c>
      <c r="C10" s="4">
        <v>1</v>
      </c>
      <c r="D10" s="4">
        <v>1</v>
      </c>
      <c r="E10" s="4"/>
      <c r="F10" s="4"/>
      <c r="G10" s="4"/>
      <c r="H10" s="4"/>
      <c r="I10" s="4"/>
      <c r="J10" s="21">
        <f t="shared" si="1"/>
        <v>3</v>
      </c>
      <c r="K10" s="3">
        <f>IF(ISERROR(LARGE(J$7:J$17,4)),0,(LARGE(J$7:J$17,4)))</f>
        <v>3</v>
      </c>
    </row>
    <row r="11" spans="1:11" ht="24.75" customHeight="1">
      <c r="A11" s="32" t="str">
        <f>Teams!$D$6</f>
        <v>Anna Roche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1">
        <f t="shared" si="1"/>
        <v>0</v>
      </c>
      <c r="K11" s="3">
        <f>IF(ISERROR(LARGE(J$7:J$17,5)),0,(LARGE(J$7:J$17,5)))</f>
        <v>2</v>
      </c>
    </row>
    <row r="12" spans="1:11" ht="24.75" customHeight="1">
      <c r="A12" s="32" t="str">
        <f>Teams!$D$7</f>
        <v>Julia Wisatzke</v>
      </c>
      <c r="B12" s="4">
        <v>1</v>
      </c>
      <c r="C12" s="4">
        <v>1</v>
      </c>
      <c r="D12" s="4"/>
      <c r="E12" s="4"/>
      <c r="F12" s="4"/>
      <c r="G12" s="4"/>
      <c r="H12" s="4"/>
      <c r="I12" s="4"/>
      <c r="J12" s="21">
        <f t="shared" si="1"/>
        <v>2</v>
      </c>
      <c r="K12" s="3">
        <f>IF(ISERROR(LARGE(J$7:J$17,6)),0,(LARGE(J$7:J$17,6)))</f>
        <v>2</v>
      </c>
    </row>
    <row r="13" spans="1:10" ht="24.75" customHeight="1">
      <c r="A13" s="32" t="str">
        <f>Teams!$D$8</f>
        <v>Lea Steinegger</v>
      </c>
      <c r="B13" s="4">
        <v>1</v>
      </c>
      <c r="C13" s="4">
        <v>1</v>
      </c>
      <c r="D13" s="4">
        <v>1</v>
      </c>
      <c r="E13" s="4">
        <v>1</v>
      </c>
      <c r="F13" s="4"/>
      <c r="G13" s="4"/>
      <c r="H13" s="4"/>
      <c r="I13" s="4"/>
      <c r="J13" s="21">
        <f t="shared" si="1"/>
        <v>4</v>
      </c>
    </row>
    <row r="14" spans="1:10" ht="24.75" customHeight="1">
      <c r="A14" s="32" t="str">
        <f>Teams!$D$9</f>
        <v>Alena Brugger</v>
      </c>
      <c r="B14" s="4">
        <v>1</v>
      </c>
      <c r="C14" s="4">
        <v>1</v>
      </c>
      <c r="D14" s="4"/>
      <c r="E14" s="4"/>
      <c r="F14" s="4"/>
      <c r="G14" s="4"/>
      <c r="H14" s="4"/>
      <c r="I14" s="4"/>
      <c r="J14" s="21">
        <f t="shared" si="1"/>
        <v>2</v>
      </c>
    </row>
    <row r="15" spans="1:10" ht="24.75" customHeight="1">
      <c r="A15" s="32" t="str">
        <f>Teams!$D$10</f>
        <v>Philipp Baumann-Steinke</v>
      </c>
      <c r="B15" s="4">
        <v>1</v>
      </c>
      <c r="C15" s="4">
        <v>1</v>
      </c>
      <c r="D15" s="4"/>
      <c r="E15" s="4"/>
      <c r="F15" s="4"/>
      <c r="G15" s="4"/>
      <c r="H15" s="4"/>
      <c r="I15" s="4"/>
      <c r="J15" s="21">
        <f t="shared" si="1"/>
        <v>2</v>
      </c>
    </row>
    <row r="16" spans="1:10" ht="24.75" customHeight="1">
      <c r="A16" s="32" t="str">
        <f>Teams!$D$11</f>
        <v>Joshua Stammherr</v>
      </c>
      <c r="B16" s="4">
        <v>1</v>
      </c>
      <c r="C16" s="4"/>
      <c r="D16" s="4"/>
      <c r="E16" s="4"/>
      <c r="F16" s="4"/>
      <c r="G16" s="4"/>
      <c r="H16" s="4"/>
      <c r="I16" s="4"/>
      <c r="J16" s="21">
        <f t="shared" si="1"/>
        <v>1</v>
      </c>
    </row>
    <row r="17" spans="1:10" ht="24.75" customHeight="1">
      <c r="A17" s="32" t="str">
        <f>Teams!$D$12</f>
        <v>Janika Schlageter</v>
      </c>
      <c r="B17" s="4">
        <v>1</v>
      </c>
      <c r="C17" s="4">
        <v>1</v>
      </c>
      <c r="D17" s="4">
        <v>1</v>
      </c>
      <c r="E17" s="4"/>
      <c r="F17" s="4"/>
      <c r="G17" s="4"/>
      <c r="H17" s="4"/>
      <c r="I17" s="4"/>
      <c r="J17" s="21">
        <f t="shared" si="1"/>
        <v>3</v>
      </c>
    </row>
    <row r="18" ht="12.75">
      <c r="K18" s="3">
        <f>SUM(K7:K17)</f>
        <v>18</v>
      </c>
    </row>
    <row r="19" spans="1:10" ht="25.5" customHeight="1">
      <c r="A19" s="6" t="s">
        <v>98</v>
      </c>
      <c r="B19" s="5"/>
      <c r="C19" s="79" t="s">
        <v>103</v>
      </c>
      <c r="D19" s="79"/>
      <c r="E19" s="79"/>
      <c r="F19" s="79"/>
      <c r="G19" s="79"/>
      <c r="H19" s="79"/>
      <c r="I19" s="79"/>
      <c r="J19" s="79"/>
    </row>
    <row r="20" spans="1:11" ht="18.75" customHeight="1">
      <c r="A20" s="10" t="str">
        <f>Teams!$D$1</f>
        <v>TV Rheinfelden/Schwörstadt U8</v>
      </c>
      <c r="B20" s="11" t="s">
        <v>99</v>
      </c>
      <c r="C20" s="11" t="s">
        <v>100</v>
      </c>
      <c r="D20" s="11" t="s">
        <v>101</v>
      </c>
      <c r="E20" s="11" t="s">
        <v>102</v>
      </c>
      <c r="F20" s="13"/>
      <c r="G20" s="14"/>
      <c r="H20" s="14"/>
      <c r="I20" s="15"/>
      <c r="J20" s="12" t="s">
        <v>94</v>
      </c>
      <c r="K20" s="3" t="s">
        <v>95</v>
      </c>
    </row>
    <row r="21" spans="1:11" ht="24.75" customHeight="1">
      <c r="A21" s="32" t="str">
        <f>Teams!$D$2</f>
        <v>Noah Behringer</v>
      </c>
      <c r="B21" s="4">
        <v>9</v>
      </c>
      <c r="C21" s="4">
        <v>8</v>
      </c>
      <c r="D21" s="4">
        <v>9</v>
      </c>
      <c r="E21" s="4">
        <v>8</v>
      </c>
      <c r="F21" s="16"/>
      <c r="G21" s="17"/>
      <c r="H21" s="18"/>
      <c r="I21" s="19"/>
      <c r="J21" s="21">
        <f>SUM((LARGE(B21:E21,1)),(LARGE(B21:E21,2)),(LARGE(B21:E21,3)))</f>
        <v>26</v>
      </c>
      <c r="K21" s="3">
        <f>IF(ISERROR(LARGE(J$21:J$31,1)),0,(LARGE(J$21:J$31,1)))</f>
        <v>26</v>
      </c>
    </row>
    <row r="22" spans="1:11" ht="24.75" customHeight="1">
      <c r="A22" s="32" t="str">
        <f>Teams!$D$3</f>
        <v>Eva Ovsyanko</v>
      </c>
      <c r="B22" s="4">
        <v>2</v>
      </c>
      <c r="C22" s="4">
        <v>2</v>
      </c>
      <c r="D22" s="4">
        <v>2</v>
      </c>
      <c r="E22" s="4">
        <v>2</v>
      </c>
      <c r="F22" s="16"/>
      <c r="G22" s="17"/>
      <c r="H22" s="18"/>
      <c r="I22" s="19"/>
      <c r="J22" s="21">
        <f aca="true" t="shared" si="2" ref="J22:J31">SUM((LARGE(B22:E22,1)),(LARGE(B22:E22,2)),(LARGE(B22:E22,3)))</f>
        <v>6</v>
      </c>
      <c r="K22" s="3">
        <f>IF(ISERROR(LARGE(J$21:J$31,2)),0,(LARGE(J$21:J$31,2)))</f>
        <v>13</v>
      </c>
    </row>
    <row r="23" spans="1:11" ht="24.75" customHeight="1">
      <c r="A23" s="32" t="str">
        <f>Teams!$D$4</f>
        <v>Amadeo Pignone</v>
      </c>
      <c r="B23" s="4">
        <v>4</v>
      </c>
      <c r="C23" s="4">
        <v>4</v>
      </c>
      <c r="D23" s="4">
        <v>4</v>
      </c>
      <c r="E23" s="4">
        <v>5</v>
      </c>
      <c r="F23" s="16"/>
      <c r="G23" s="17"/>
      <c r="H23" s="18"/>
      <c r="I23" s="19"/>
      <c r="J23" s="21">
        <f t="shared" si="2"/>
        <v>13</v>
      </c>
      <c r="K23" s="3">
        <f>IF(ISERROR(LARGE(J$21:J$31,3)),0,(LARGE(J$21:J$31,3)))</f>
        <v>12</v>
      </c>
    </row>
    <row r="24" spans="1:11" ht="24.75" customHeight="1">
      <c r="A24" s="32" t="str">
        <f>Teams!$D$5</f>
        <v>Elisabeth Roche</v>
      </c>
      <c r="B24" s="4">
        <v>3</v>
      </c>
      <c r="C24" s="4">
        <v>2</v>
      </c>
      <c r="D24" s="4">
        <v>1</v>
      </c>
      <c r="E24" s="4">
        <v>2</v>
      </c>
      <c r="F24" s="16"/>
      <c r="G24" s="17"/>
      <c r="H24" s="18"/>
      <c r="I24" s="19"/>
      <c r="J24" s="21">
        <f t="shared" si="2"/>
        <v>7</v>
      </c>
      <c r="K24" s="3">
        <f>IF(ISERROR(LARGE(J$21:J$31,4)),0,(LARGE(J$21:J$31,4)))</f>
        <v>11</v>
      </c>
    </row>
    <row r="25" spans="1:11" ht="24.75" customHeight="1">
      <c r="A25" s="32" t="str">
        <f>Teams!$D$6</f>
        <v>Anna Roche</v>
      </c>
      <c r="B25" s="4">
        <v>2</v>
      </c>
      <c r="C25" s="4">
        <v>2</v>
      </c>
      <c r="D25" s="4">
        <v>1</v>
      </c>
      <c r="E25" s="4">
        <v>2</v>
      </c>
      <c r="F25" s="16"/>
      <c r="G25" s="17"/>
      <c r="H25" s="18"/>
      <c r="I25" s="19"/>
      <c r="J25" s="21">
        <f t="shared" si="2"/>
        <v>6</v>
      </c>
      <c r="K25" s="3">
        <f>IF(ISERROR(LARGE(J$21:J$31,5)),0,(LARGE(J$21:J$31,5)))</f>
        <v>11</v>
      </c>
    </row>
    <row r="26" spans="1:11" ht="24.75" customHeight="1">
      <c r="A26" s="32" t="str">
        <f>Teams!$D$7</f>
        <v>Julia Wisatzke</v>
      </c>
      <c r="B26" s="4">
        <v>3</v>
      </c>
      <c r="C26" s="4">
        <v>3</v>
      </c>
      <c r="D26" s="4">
        <v>2</v>
      </c>
      <c r="E26" s="4">
        <v>2</v>
      </c>
      <c r="F26" s="16"/>
      <c r="G26" s="17"/>
      <c r="H26" s="18"/>
      <c r="I26" s="19"/>
      <c r="J26" s="21">
        <f t="shared" si="2"/>
        <v>8</v>
      </c>
      <c r="K26" s="3">
        <f>IF(ISERROR(LARGE(J$21:J$31,6)),0,(LARGE(J$21:J$31,6)))</f>
        <v>11</v>
      </c>
    </row>
    <row r="27" spans="1:10" ht="24.75" customHeight="1">
      <c r="A27" s="32" t="str">
        <f>Teams!$D$8</f>
        <v>Lea Steinegger</v>
      </c>
      <c r="B27" s="4">
        <v>2</v>
      </c>
      <c r="C27" s="4">
        <v>4</v>
      </c>
      <c r="D27" s="4">
        <v>3</v>
      </c>
      <c r="E27" s="4">
        <v>3</v>
      </c>
      <c r="F27" s="16"/>
      <c r="G27" s="17"/>
      <c r="H27" s="18"/>
      <c r="I27" s="19"/>
      <c r="J27" s="21">
        <f t="shared" si="2"/>
        <v>10</v>
      </c>
    </row>
    <row r="28" spans="1:10" ht="24.75" customHeight="1">
      <c r="A28" s="32" t="str">
        <f>Teams!$D$9</f>
        <v>Alena Brugger</v>
      </c>
      <c r="B28" s="4">
        <v>4</v>
      </c>
      <c r="C28" s="4">
        <v>3</v>
      </c>
      <c r="D28" s="4">
        <v>3</v>
      </c>
      <c r="E28" s="4">
        <v>4</v>
      </c>
      <c r="F28" s="16"/>
      <c r="G28" s="17"/>
      <c r="H28" s="18"/>
      <c r="I28" s="19"/>
      <c r="J28" s="21">
        <f t="shared" si="2"/>
        <v>11</v>
      </c>
    </row>
    <row r="29" spans="1:10" ht="24.75" customHeight="1">
      <c r="A29" s="32" t="str">
        <f>Teams!$D$10</f>
        <v>Philipp Baumann-Steinke</v>
      </c>
      <c r="B29" s="4">
        <v>4</v>
      </c>
      <c r="C29" s="4">
        <v>4</v>
      </c>
      <c r="D29" s="4">
        <v>4</v>
      </c>
      <c r="E29" s="4">
        <v>3</v>
      </c>
      <c r="F29" s="16"/>
      <c r="G29" s="17"/>
      <c r="H29" s="18"/>
      <c r="I29" s="19"/>
      <c r="J29" s="21">
        <f t="shared" si="2"/>
        <v>12</v>
      </c>
    </row>
    <row r="30" spans="1:10" ht="24.75" customHeight="1">
      <c r="A30" s="32" t="str">
        <f>Teams!$D$11</f>
        <v>Joshua Stammherr</v>
      </c>
      <c r="B30" s="4">
        <v>4</v>
      </c>
      <c r="C30" s="4">
        <v>3</v>
      </c>
      <c r="D30" s="4">
        <v>4</v>
      </c>
      <c r="E30" s="4">
        <v>3</v>
      </c>
      <c r="F30" s="16"/>
      <c r="G30" s="17"/>
      <c r="H30" s="18"/>
      <c r="I30" s="19"/>
      <c r="J30" s="21">
        <f t="shared" si="2"/>
        <v>11</v>
      </c>
    </row>
    <row r="31" spans="1:10" ht="24.75" customHeight="1">
      <c r="A31" s="32" t="str">
        <f>Teams!$D$12</f>
        <v>Janika Schlageter</v>
      </c>
      <c r="B31" s="4">
        <v>4</v>
      </c>
      <c r="C31" s="4">
        <v>4</v>
      </c>
      <c r="D31" s="4">
        <v>3</v>
      </c>
      <c r="E31" s="4">
        <v>3</v>
      </c>
      <c r="F31" s="16"/>
      <c r="G31" s="17"/>
      <c r="H31" s="18"/>
      <c r="I31" s="19"/>
      <c r="J31" s="21">
        <f t="shared" si="2"/>
        <v>11</v>
      </c>
    </row>
    <row r="32" ht="12.75">
      <c r="K32" s="3">
        <f>SUM(K21:K31)</f>
        <v>84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8" operator="containsText" stopIfTrue="1" text=" NN ">
      <formula>NOT(ISERROR(SEARCH(" NN ",A7)))</formula>
    </cfRule>
  </conditionalFormatting>
  <conditionalFormatting sqref="A21:A31">
    <cfRule type="containsText" priority="1" dxfId="18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7">
      <selection activeCell="J36" sqref="J36"/>
    </sheetView>
  </sheetViews>
  <sheetFormatPr defaultColWidth="11.421875" defaultRowHeight="12.75"/>
  <cols>
    <col min="1" max="1" width="23.00390625" style="2" customWidth="1"/>
    <col min="2" max="2" width="7.8515625" style="2" customWidth="1"/>
    <col min="3" max="3" width="7.8515625" style="3" customWidth="1"/>
    <col min="4" max="4" width="7.8515625" style="2" customWidth="1"/>
    <col min="5" max="5" width="7.8515625" style="3" customWidth="1"/>
    <col min="6" max="6" width="7.8515625" style="2" customWidth="1"/>
    <col min="7" max="7" width="7.8515625" style="3" customWidth="1"/>
    <col min="8" max="8" width="7.8515625" style="2" customWidth="1"/>
    <col min="9" max="9" width="7.8515625" style="3" customWidth="1"/>
    <col min="10" max="16384" width="11.421875" style="2" customWidth="1"/>
  </cols>
  <sheetData>
    <row r="1" spans="1:10" ht="39.75" customHeight="1">
      <c r="A1" s="77" t="str">
        <f>Teams!$A21</f>
        <v>TUS Höllstein/TV Wehr U10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5.5" customHeight="1">
      <c r="A2" s="6" t="s">
        <v>97</v>
      </c>
      <c r="B2" s="5"/>
      <c r="C2" s="78" t="s">
        <v>468</v>
      </c>
      <c r="D2" s="78"/>
      <c r="E2" s="78"/>
      <c r="F2" s="78"/>
      <c r="G2" s="78"/>
      <c r="H2" s="78"/>
      <c r="I2" s="78"/>
      <c r="J2" s="78"/>
    </row>
    <row r="3" spans="1:10" ht="22.5" customHeight="1">
      <c r="A3" s="7" t="s">
        <v>94</v>
      </c>
      <c r="B3" s="8"/>
      <c r="C3" s="9"/>
      <c r="D3" s="8"/>
      <c r="E3" s="9"/>
      <c r="F3" s="8"/>
      <c r="G3" s="9"/>
      <c r="H3" s="8"/>
      <c r="I3" s="9"/>
      <c r="J3" s="4">
        <v>126</v>
      </c>
    </row>
    <row r="5" spans="1:10" ht="25.5" customHeight="1">
      <c r="A5" s="6" t="s">
        <v>96</v>
      </c>
      <c r="B5" s="5"/>
      <c r="C5" s="79" t="s">
        <v>146</v>
      </c>
      <c r="D5" s="79"/>
      <c r="E5" s="79"/>
      <c r="F5" s="79"/>
      <c r="G5" s="79"/>
      <c r="H5" s="79"/>
      <c r="I5" s="79"/>
      <c r="J5" s="79"/>
    </row>
    <row r="6" spans="1:11" ht="18.75" customHeight="1">
      <c r="A6" s="10" t="str">
        <f>Teams!$A$21</f>
        <v>TUS Höllstein/TV Wehr U10</v>
      </c>
      <c r="B6" s="11">
        <v>40</v>
      </c>
      <c r="C6" s="11">
        <f>B6+10</f>
        <v>50</v>
      </c>
      <c r="D6" s="11">
        <f aca="true" t="shared" si="0" ref="D6:I6">C6+10</f>
        <v>60</v>
      </c>
      <c r="E6" s="11">
        <f t="shared" si="0"/>
        <v>70</v>
      </c>
      <c r="F6" s="11">
        <f t="shared" si="0"/>
        <v>80</v>
      </c>
      <c r="G6" s="11">
        <f t="shared" si="0"/>
        <v>90</v>
      </c>
      <c r="H6" s="11">
        <f t="shared" si="0"/>
        <v>100</v>
      </c>
      <c r="I6" s="11">
        <f t="shared" si="0"/>
        <v>110</v>
      </c>
      <c r="J6" s="12" t="s">
        <v>94</v>
      </c>
      <c r="K6" s="3" t="s">
        <v>95</v>
      </c>
    </row>
    <row r="7" spans="1:11" ht="22.5" customHeight="1">
      <c r="A7" s="32" t="str">
        <f>Teams!$A$22</f>
        <v>Nina Wallner</v>
      </c>
      <c r="B7" s="4">
        <v>1</v>
      </c>
      <c r="C7" s="4">
        <v>1</v>
      </c>
      <c r="D7" s="4">
        <v>1</v>
      </c>
      <c r="E7" s="4">
        <v>1</v>
      </c>
      <c r="F7" s="4"/>
      <c r="G7" s="4"/>
      <c r="H7" s="4"/>
      <c r="I7" s="4"/>
      <c r="J7" s="21">
        <f>SUM(B7:I7)</f>
        <v>4</v>
      </c>
      <c r="K7" s="3">
        <f>IF(ISERROR(LARGE(J$7:J$17,1)),0,(LARGE(J$7:J$17,1)))</f>
        <v>7</v>
      </c>
    </row>
    <row r="8" spans="1:11" ht="22.5" customHeight="1">
      <c r="A8" s="32" t="str">
        <f>Teams!$A$23</f>
        <v>Björn Koch</v>
      </c>
      <c r="B8" s="4">
        <v>1</v>
      </c>
      <c r="C8" s="4">
        <v>1</v>
      </c>
      <c r="D8" s="4">
        <v>1</v>
      </c>
      <c r="E8" s="4"/>
      <c r="F8" s="4"/>
      <c r="G8" s="4"/>
      <c r="H8" s="4"/>
      <c r="I8" s="4"/>
      <c r="J8" s="21">
        <f aca="true" t="shared" si="1" ref="J8:J17">SUM(B8:I8)</f>
        <v>3</v>
      </c>
      <c r="K8" s="3">
        <f>IF(ISERROR(LARGE(J$7:J$17,2)),0,(LARGE(J$7:J$17,2)))</f>
        <v>5</v>
      </c>
    </row>
    <row r="9" spans="1:11" ht="22.5" customHeight="1">
      <c r="A9" s="32" t="s">
        <v>403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/>
      <c r="J9" s="21">
        <f t="shared" si="1"/>
        <v>7</v>
      </c>
      <c r="K9" s="3">
        <f>IF(ISERROR(LARGE(J$7:J$17,3)),0,(LARGE(J$7:J$17,3)))</f>
        <v>5</v>
      </c>
    </row>
    <row r="10" spans="1:11" ht="22.5" customHeight="1">
      <c r="A10" s="32" t="str">
        <f>Teams!$A$25</f>
        <v>Jonathan Koch</v>
      </c>
      <c r="B10" s="4">
        <v>1</v>
      </c>
      <c r="C10" s="4">
        <v>1</v>
      </c>
      <c r="D10" s="4">
        <v>1</v>
      </c>
      <c r="E10" s="4"/>
      <c r="F10" s="4"/>
      <c r="G10" s="4"/>
      <c r="H10" s="4"/>
      <c r="I10" s="4"/>
      <c r="J10" s="21">
        <f t="shared" si="1"/>
        <v>3</v>
      </c>
      <c r="K10" s="3">
        <f>IF(ISERROR(LARGE(J$7:J$17,4)),0,(LARGE(J$7:J$17,4)))</f>
        <v>4</v>
      </c>
    </row>
    <row r="11" spans="1:11" ht="22.5" customHeight="1">
      <c r="A11" s="32" t="str">
        <f>Teams!$A$26</f>
        <v>Pauline Kerzendörfer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/>
      <c r="H11" s="4"/>
      <c r="I11" s="4"/>
      <c r="J11" s="21">
        <f t="shared" si="1"/>
        <v>5</v>
      </c>
      <c r="K11" s="3">
        <f>IF(ISERROR(LARGE(J$7:J$17,5)),0,(LARGE(J$7:J$17,5)))</f>
        <v>4</v>
      </c>
    </row>
    <row r="12" spans="1:11" ht="22.5" customHeight="1">
      <c r="A12" s="32" t="str">
        <f>Teams!$A$27</f>
        <v>Jerrik Bartram</v>
      </c>
      <c r="B12" s="4">
        <v>1</v>
      </c>
      <c r="C12" s="4"/>
      <c r="D12" s="4"/>
      <c r="E12" s="4"/>
      <c r="F12" s="4"/>
      <c r="G12" s="4"/>
      <c r="H12" s="4"/>
      <c r="I12" s="4"/>
      <c r="J12" s="21">
        <f t="shared" si="1"/>
        <v>1</v>
      </c>
      <c r="K12" s="3">
        <f>IF(ISERROR(LARGE(J$7:J$17,6)),0,(LARGE(J$7:J$17,6)))</f>
        <v>3</v>
      </c>
    </row>
    <row r="13" spans="1:10" ht="22.5" customHeight="1">
      <c r="A13" s="32" t="str">
        <f>Teams!$A$28</f>
        <v>Lotta Hoppe</v>
      </c>
      <c r="B13" s="4">
        <v>1</v>
      </c>
      <c r="C13" s="4">
        <v>1</v>
      </c>
      <c r="D13" s="4">
        <v>1</v>
      </c>
      <c r="E13" s="4">
        <v>1</v>
      </c>
      <c r="F13" s="4"/>
      <c r="G13" s="4"/>
      <c r="H13" s="4"/>
      <c r="I13" s="4"/>
      <c r="J13" s="21">
        <f t="shared" si="1"/>
        <v>4</v>
      </c>
    </row>
    <row r="14" spans="1:10" ht="22.5" customHeight="1">
      <c r="A14" s="32" t="str">
        <f>Teams!$A$29</f>
        <v>Steven Glatt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/>
      <c r="H14" s="4"/>
      <c r="I14" s="4"/>
      <c r="J14" s="21">
        <f t="shared" si="1"/>
        <v>5</v>
      </c>
    </row>
    <row r="15" spans="1:10" ht="22.5" customHeight="1">
      <c r="A15" s="32" t="str">
        <f>Teams!$A$30</f>
        <v>Nele Schmidt</v>
      </c>
      <c r="B15" s="4">
        <v>1</v>
      </c>
      <c r="C15" s="4">
        <v>1</v>
      </c>
      <c r="D15" s="4">
        <v>1</v>
      </c>
      <c r="E15" s="4"/>
      <c r="F15" s="4"/>
      <c r="G15" s="4"/>
      <c r="H15" s="4"/>
      <c r="I15" s="4"/>
      <c r="J15" s="21">
        <f t="shared" si="1"/>
        <v>3</v>
      </c>
    </row>
    <row r="16" spans="1:10" ht="22.5" customHeight="1">
      <c r="A16" s="32" t="str">
        <f>Teams!$A$31</f>
        <v>Marvin Abberger</v>
      </c>
      <c r="B16" s="4">
        <v>1</v>
      </c>
      <c r="C16" s="4">
        <v>1</v>
      </c>
      <c r="D16" s="4"/>
      <c r="E16" s="4"/>
      <c r="F16" s="4"/>
      <c r="G16" s="4"/>
      <c r="H16" s="4"/>
      <c r="I16" s="4"/>
      <c r="J16" s="21">
        <f t="shared" si="1"/>
        <v>2</v>
      </c>
    </row>
    <row r="17" spans="1:10" ht="22.5" customHeight="1">
      <c r="A17" s="32" t="str">
        <f>Teams!$A$32</f>
        <v>Dana Wirrer</v>
      </c>
      <c r="B17" s="4">
        <v>1</v>
      </c>
      <c r="C17" s="4"/>
      <c r="D17" s="4"/>
      <c r="E17" s="4"/>
      <c r="F17" s="4"/>
      <c r="G17" s="4"/>
      <c r="H17" s="4"/>
      <c r="I17" s="4"/>
      <c r="J17" s="21">
        <f t="shared" si="1"/>
        <v>1</v>
      </c>
    </row>
    <row r="18" ht="12.75">
      <c r="K18" s="3">
        <f>SUM(K7:K17)</f>
        <v>28</v>
      </c>
    </row>
    <row r="19" spans="1:10" ht="25.5" customHeight="1">
      <c r="A19" s="6" t="s">
        <v>98</v>
      </c>
      <c r="B19" s="5"/>
      <c r="C19" s="79" t="s">
        <v>103</v>
      </c>
      <c r="D19" s="79"/>
      <c r="E19" s="79"/>
      <c r="F19" s="79"/>
      <c r="G19" s="79"/>
      <c r="H19" s="79"/>
      <c r="I19" s="79"/>
      <c r="J19" s="79"/>
    </row>
    <row r="20" spans="1:11" ht="18.75" customHeight="1">
      <c r="A20" s="10" t="str">
        <f>Teams!$A$21</f>
        <v>TUS Höllstein/TV Wehr U10</v>
      </c>
      <c r="B20" s="11" t="s">
        <v>99</v>
      </c>
      <c r="C20" s="11" t="s">
        <v>100</v>
      </c>
      <c r="D20" s="11" t="s">
        <v>101</v>
      </c>
      <c r="E20" s="11" t="s">
        <v>102</v>
      </c>
      <c r="F20" s="13"/>
      <c r="G20" s="14"/>
      <c r="H20" s="14"/>
      <c r="I20" s="15"/>
      <c r="J20" s="12" t="s">
        <v>94</v>
      </c>
      <c r="K20" s="3" t="s">
        <v>95</v>
      </c>
    </row>
    <row r="21" spans="1:11" ht="22.5" customHeight="1">
      <c r="A21" s="32" t="str">
        <f>Teams!$A$22</f>
        <v>Nina Wallner</v>
      </c>
      <c r="B21" s="4">
        <v>7</v>
      </c>
      <c r="C21" s="4">
        <v>5</v>
      </c>
      <c r="D21" s="4">
        <v>6</v>
      </c>
      <c r="E21" s="4">
        <v>6</v>
      </c>
      <c r="F21" s="16"/>
      <c r="G21" s="17"/>
      <c r="H21" s="18"/>
      <c r="I21" s="19"/>
      <c r="J21" s="21">
        <f>SUM((LARGE(B21:E21,1)),(LARGE(B21:E21,2)),(LARGE(B21:E21,3)))</f>
        <v>19</v>
      </c>
      <c r="K21" s="3">
        <f>IF(ISERROR(LARGE(J$21:J$31,1)),0,(LARGE(J$21:J$31,1)))</f>
        <v>36</v>
      </c>
    </row>
    <row r="22" spans="1:11" ht="22.5" customHeight="1">
      <c r="A22" s="32" t="str">
        <f>Teams!$A$23</f>
        <v>Björn Koch</v>
      </c>
      <c r="B22" s="4">
        <v>5</v>
      </c>
      <c r="C22" s="4">
        <v>6</v>
      </c>
      <c r="D22" s="4">
        <v>5</v>
      </c>
      <c r="E22" s="4">
        <v>5</v>
      </c>
      <c r="F22" s="16"/>
      <c r="G22" s="17"/>
      <c r="H22" s="18"/>
      <c r="I22" s="19"/>
      <c r="J22" s="21">
        <f aca="true" t="shared" si="2" ref="J22:J31">SUM((LARGE(B22:E22,1)),(LARGE(B22:E22,2)),(LARGE(B22:E22,3)))</f>
        <v>16</v>
      </c>
      <c r="K22" s="3">
        <f>IF(ISERROR(LARGE(J$21:J$31,2)),0,(LARGE(J$21:J$31,2)))</f>
        <v>33</v>
      </c>
    </row>
    <row r="23" spans="1:11" ht="22.5" customHeight="1">
      <c r="A23" s="32" t="str">
        <f>Teams!$A$24</f>
        <v>Jannes Koch</v>
      </c>
      <c r="B23" s="4">
        <v>10</v>
      </c>
      <c r="C23" s="4">
        <v>11</v>
      </c>
      <c r="D23" s="4">
        <v>13</v>
      </c>
      <c r="E23" s="4">
        <v>12</v>
      </c>
      <c r="F23" s="16"/>
      <c r="G23" s="17"/>
      <c r="H23" s="18"/>
      <c r="I23" s="19"/>
      <c r="J23" s="21">
        <f t="shared" si="2"/>
        <v>36</v>
      </c>
      <c r="K23" s="3">
        <f>IF(ISERROR(LARGE(J$21:J$31,3)),0,(LARGE(J$21:J$31,3)))</f>
        <v>33</v>
      </c>
    </row>
    <row r="24" spans="1:11" ht="22.5" customHeight="1">
      <c r="A24" s="32" t="str">
        <f>Teams!$A$25</f>
        <v>Jonathan Koch</v>
      </c>
      <c r="B24" s="4">
        <v>7</v>
      </c>
      <c r="C24" s="4">
        <v>6</v>
      </c>
      <c r="D24" s="4">
        <v>8</v>
      </c>
      <c r="E24" s="4">
        <v>8</v>
      </c>
      <c r="F24" s="16"/>
      <c r="G24" s="17"/>
      <c r="H24" s="18"/>
      <c r="I24" s="19"/>
      <c r="J24" s="21">
        <f t="shared" si="2"/>
        <v>23</v>
      </c>
      <c r="K24" s="3">
        <f>IF(ISERROR(LARGE(J$21:J$31,4)),0,(LARGE(J$21:J$31,4)))</f>
        <v>24</v>
      </c>
    </row>
    <row r="25" spans="1:11" ht="22.5" customHeight="1">
      <c r="A25" s="32" t="str">
        <f>Teams!$A$26</f>
        <v>Pauline Kerzendörfer</v>
      </c>
      <c r="B25" s="4">
        <v>7</v>
      </c>
      <c r="C25" s="4">
        <v>8</v>
      </c>
      <c r="D25" s="4">
        <v>8</v>
      </c>
      <c r="E25" s="4">
        <v>8</v>
      </c>
      <c r="F25" s="16"/>
      <c r="G25" s="17"/>
      <c r="H25" s="18"/>
      <c r="I25" s="19"/>
      <c r="J25" s="21">
        <f t="shared" si="2"/>
        <v>24</v>
      </c>
      <c r="K25" s="3">
        <f>IF(ISERROR(LARGE(J$21:J$31,5)),0,(LARGE(J$21:J$31,5)))</f>
        <v>24</v>
      </c>
    </row>
    <row r="26" spans="1:11" ht="22.5" customHeight="1">
      <c r="A26" s="32" t="str">
        <f>Teams!$A$27</f>
        <v>Jerrik Bartram</v>
      </c>
      <c r="B26" s="4">
        <v>10</v>
      </c>
      <c r="C26" s="4">
        <v>11</v>
      </c>
      <c r="D26" s="4">
        <v>12</v>
      </c>
      <c r="E26" s="4">
        <v>9</v>
      </c>
      <c r="F26" s="16"/>
      <c r="G26" s="17"/>
      <c r="H26" s="18"/>
      <c r="I26" s="19"/>
      <c r="J26" s="21">
        <f t="shared" si="2"/>
        <v>33</v>
      </c>
      <c r="K26" s="3">
        <f>IF(ISERROR(LARGE(J$21:J$31,6)),0,(LARGE(J$21:J$31,6)))</f>
        <v>23</v>
      </c>
    </row>
    <row r="27" spans="1:10" ht="22.5" customHeight="1">
      <c r="A27" s="32" t="str">
        <f>Teams!$A$28</f>
        <v>Lotta Hoppe</v>
      </c>
      <c r="B27" s="4">
        <v>5</v>
      </c>
      <c r="C27" s="4">
        <v>4</v>
      </c>
      <c r="D27" s="4">
        <v>6</v>
      </c>
      <c r="E27" s="4">
        <v>6</v>
      </c>
      <c r="F27" s="16"/>
      <c r="G27" s="17"/>
      <c r="H27" s="18"/>
      <c r="I27" s="19"/>
      <c r="J27" s="21">
        <f t="shared" si="2"/>
        <v>17</v>
      </c>
    </row>
    <row r="28" spans="1:10" ht="22.5" customHeight="1">
      <c r="A28" s="32" t="str">
        <f>Teams!$A$29</f>
        <v>Steven Glatt</v>
      </c>
      <c r="B28" s="4">
        <v>10</v>
      </c>
      <c r="C28" s="4">
        <v>10</v>
      </c>
      <c r="D28" s="4">
        <v>12</v>
      </c>
      <c r="E28" s="4">
        <v>11</v>
      </c>
      <c r="F28" s="16"/>
      <c r="G28" s="17"/>
      <c r="H28" s="18"/>
      <c r="I28" s="19"/>
      <c r="J28" s="21">
        <f t="shared" si="2"/>
        <v>33</v>
      </c>
    </row>
    <row r="29" spans="1:10" ht="22.5" customHeight="1">
      <c r="A29" s="32" t="str">
        <f>Teams!$A$30</f>
        <v>Nele Schmidt</v>
      </c>
      <c r="B29" s="4">
        <v>4</v>
      </c>
      <c r="C29" s="4">
        <v>6</v>
      </c>
      <c r="D29" s="4">
        <v>5</v>
      </c>
      <c r="E29" s="4">
        <v>6</v>
      </c>
      <c r="F29" s="16"/>
      <c r="G29" s="17"/>
      <c r="H29" s="18"/>
      <c r="I29" s="19"/>
      <c r="J29" s="21">
        <f t="shared" si="2"/>
        <v>17</v>
      </c>
    </row>
    <row r="30" spans="1:10" ht="22.5" customHeight="1">
      <c r="A30" s="32" t="str">
        <f>Teams!$A$31</f>
        <v>Marvin Abberger</v>
      </c>
      <c r="B30" s="4">
        <v>6</v>
      </c>
      <c r="C30" s="4">
        <v>7</v>
      </c>
      <c r="D30" s="4">
        <v>8</v>
      </c>
      <c r="E30" s="4">
        <v>9</v>
      </c>
      <c r="F30" s="16"/>
      <c r="G30" s="17"/>
      <c r="H30" s="18"/>
      <c r="I30" s="19"/>
      <c r="J30" s="21">
        <f t="shared" si="2"/>
        <v>24</v>
      </c>
    </row>
    <row r="31" spans="1:10" ht="22.5" customHeight="1">
      <c r="A31" s="32" t="str">
        <f>Teams!$A$32</f>
        <v>Dana Wirrer</v>
      </c>
      <c r="B31" s="4">
        <v>4</v>
      </c>
      <c r="C31" s="4">
        <v>5</v>
      </c>
      <c r="D31" s="4">
        <v>5</v>
      </c>
      <c r="E31" s="4">
        <v>6</v>
      </c>
      <c r="F31" s="16"/>
      <c r="G31" s="17"/>
      <c r="H31" s="18"/>
      <c r="I31" s="19"/>
      <c r="J31" s="21">
        <f t="shared" si="2"/>
        <v>16</v>
      </c>
    </row>
    <row r="32" ht="12.75">
      <c r="K32" s="3">
        <f>SUM(K21:K31)</f>
        <v>173</v>
      </c>
    </row>
    <row r="33" spans="1:10" ht="25.5" customHeight="1">
      <c r="A33" s="84" t="s">
        <v>105</v>
      </c>
      <c r="B33" s="84"/>
      <c r="C33" s="84"/>
      <c r="D33" s="78" t="s">
        <v>394</v>
      </c>
      <c r="E33" s="78"/>
      <c r="F33" s="78"/>
      <c r="G33" s="78"/>
      <c r="H33" s="78"/>
      <c r="I33" s="78"/>
      <c r="J33" s="78"/>
    </row>
    <row r="34" spans="1:3" ht="22.5" customHeight="1">
      <c r="A34" s="10" t="str">
        <f>Teams!$A$21</f>
        <v>TUS Höllstein/TV Wehr U10</v>
      </c>
      <c r="B34" s="80"/>
      <c r="C34" s="81"/>
    </row>
    <row r="35" spans="1:10" ht="22.5" customHeight="1">
      <c r="A35" s="7" t="s">
        <v>106</v>
      </c>
      <c r="B35" s="82"/>
      <c r="C35" s="83"/>
      <c r="H35" s="8"/>
      <c r="I35" s="9"/>
      <c r="J35" s="22">
        <v>0.00758125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8" operator="containsText" stopIfTrue="1" text=" NN ">
      <formula>NOT(ISERROR(SEARCH(" NN ",A7)))</formula>
    </cfRule>
  </conditionalFormatting>
  <conditionalFormatting sqref="A21:A31">
    <cfRule type="containsText" priority="1" dxfId="18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564667</dc:creator>
  <cp:keywords/>
  <dc:description/>
  <cp:lastModifiedBy>Wohner, Werner</cp:lastModifiedBy>
  <cp:lastPrinted>2013-06-16T09:08:50Z</cp:lastPrinted>
  <dcterms:created xsi:type="dcterms:W3CDTF">2012-01-25T07:29:01Z</dcterms:created>
  <dcterms:modified xsi:type="dcterms:W3CDTF">2013-06-22T11:00:38Z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